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809b490717e068/Desktop/BMDWCA/BMDWCA Website/"/>
    </mc:Choice>
  </mc:AlternateContent>
  <xr:revisionPtr revIDLastSave="11" documentId="8_{85B15AEA-6178-46CE-8657-A102F20E0D98}" xr6:coauthVersionLast="47" xr6:coauthVersionMax="47" xr10:uidLastSave="{E51F7BCA-CD9F-443F-9E6B-87002B421E8F}"/>
  <workbookProtection workbookAlgorithmName="SHA-512" workbookHashValue="ChIxemqSCwx/jUmBDRHwQS1zTktadWvpLBzIFJaNUFUMIbKJuVxrJP0inji9m07VcS1JqgJnUjdTblxKap+PkQ==" workbookSaltValue="FUl639p98AlfeP89FrsLNA==" workbookSpinCount="100000" lockStructure="1"/>
  <bookViews>
    <workbookView xWindow="-108" yWindow="-108" windowWidth="23256" windowHeight="12456" activeTab="3" xr2:uid="{857A9D29-D151-4533-B4CE-060C31AF9DF5}"/>
  </bookViews>
  <sheets>
    <sheet name="Balance Sheet" sheetId="3" r:id="rId1"/>
    <sheet name="Dec P&amp;L" sheetId="2" r:id="rId2"/>
    <sheet name="YTD P&amp;L" sheetId="1" r:id="rId3"/>
    <sheet name="Previous month comparison" sheetId="5" r:id="rId4"/>
  </sheets>
  <definedNames>
    <definedName name="_xlnm.Print_Titles" localSheetId="0">'Balance Sheet'!$A:$E,'Balance Sheet'!$1:$1</definedName>
    <definedName name="_xlnm.Print_Titles" localSheetId="1">'Dec P&amp;L'!$A:$F,'Dec P&amp;L'!$1:$2</definedName>
    <definedName name="_xlnm.Print_Titles" localSheetId="3">'Previous month comparison'!$A:$E,'Previous month comparison'!$1:$2</definedName>
    <definedName name="_xlnm.Print_Titles" localSheetId="2">'YTD P&amp;L'!$A:$F,'YTD P&amp;L'!$1:$2</definedName>
    <definedName name="QB_COLUMN_29" localSheetId="0" hidden="1">'Balance Sheet'!$F$1</definedName>
    <definedName name="QB_COLUMN_59200" localSheetId="1" hidden="1">'Dec P&amp;L'!$G$2</definedName>
    <definedName name="QB_COLUMN_59200" localSheetId="3" hidden="1">'Previous month comparison'!$F$2</definedName>
    <definedName name="QB_COLUMN_59200" localSheetId="2" hidden="1">'YTD P&amp;L'!$G$2</definedName>
    <definedName name="QB_COLUMN_60210" localSheetId="3" hidden="1">'Previous month comparison'!$H$2</definedName>
    <definedName name="QB_COLUMN_61210" localSheetId="1" hidden="1">'Dec P&amp;L'!$I$2</definedName>
    <definedName name="QB_COLUMN_61210" localSheetId="2" hidden="1">'YTD P&amp;L'!$I$2</definedName>
    <definedName name="QB_COLUMN_63620" localSheetId="1" hidden="1">'Dec P&amp;L'!$K$2</definedName>
    <definedName name="QB_COLUMN_63620" localSheetId="3" hidden="1">'Previous month comparison'!$J$2</definedName>
    <definedName name="QB_COLUMN_63620" localSheetId="2" hidden="1">'YTD P&amp;L'!$K$2</definedName>
    <definedName name="QB_COLUMN_64830" localSheetId="1" hidden="1">'Dec P&amp;L'!$M$2</definedName>
    <definedName name="QB_COLUMN_64830" localSheetId="2" hidden="1">'YTD P&amp;L'!$M$2</definedName>
    <definedName name="QB_DATA_0" localSheetId="0" hidden="1">'Balance Sheet'!$5:$5,'Balance Sheet'!$7:$7,'Balance Sheet'!$11:$11,'Balance Sheet'!$15:$15,'Balance Sheet'!$16:$16,'Balance Sheet'!$17:$17,'Balance Sheet'!$18:$18,'Balance Sheet'!$19:$19,'Balance Sheet'!$20:$20,'Balance Sheet'!$21:$21,'Balance Sheet'!$22:$22,'Balance Sheet'!$23:$23,'Balance Sheet'!$24:$24,'Balance Sheet'!$25:$25,'Balance Sheet'!$26:$26,'Balance Sheet'!$33:$33</definedName>
    <definedName name="QB_DATA_0" localSheetId="1" hidden="1">'Dec P&amp;L'!$5:$5,'Dec P&amp;L'!$10:$10,'Dec P&amp;L'!$12:$12,'Dec P&amp;L'!$13:$13,'Dec P&amp;L'!$14:$14,'Dec P&amp;L'!$15:$15,'Dec P&amp;L'!$16:$16,'Dec P&amp;L'!$17:$17,'Dec P&amp;L'!$18:$18,'Dec P&amp;L'!$19:$19,'Dec P&amp;L'!$24:$24,'Dec P&amp;L'!$25:$25</definedName>
    <definedName name="QB_DATA_0" localSheetId="3" hidden="1">'Previous month comparison'!$5:$5,'Previous month comparison'!$9:$9,'Previous month comparison'!$10:$10,'Previous month comparison'!$11:$11,'Previous month comparison'!$12:$12,'Previous month comparison'!$13:$13,'Previous month comparison'!$14:$14,'Previous month comparison'!$15:$15,'Previous month comparison'!$16:$16,'Previous month comparison'!$17:$17,'Previous month comparison'!$22:$22,'Previous month comparison'!$23:$23</definedName>
    <definedName name="QB_DATA_0" localSheetId="2" hidden="1">'YTD P&amp;L'!$5:$5,'YTD P&amp;L'!$6:$6,'YTD P&amp;L'!$7:$7,'YTD P&amp;L'!$8:$8,'YTD P&amp;L'!$9:$9,'YTD P&amp;L'!$10:$10,'YTD P&amp;L'!$14:$14,'YTD P&amp;L'!$15:$15,'YTD P&amp;L'!$16:$16,'YTD P&amp;L'!$17:$17,'YTD P&amp;L'!$18:$18,'YTD P&amp;L'!$19:$19,'YTD P&amp;L'!$21:$21,'YTD P&amp;L'!$23:$23,'YTD P&amp;L'!$24:$24,'YTD P&amp;L'!$25:$25</definedName>
    <definedName name="QB_DATA_1" localSheetId="0" hidden="1">'Balance Sheet'!$34:$34,'Balance Sheet'!$38:$38,'Balance Sheet'!$39:$39,'Balance Sheet'!$43:$43,'Balance Sheet'!$44:$44,'Balance Sheet'!$45:$45</definedName>
    <definedName name="QB_DATA_1" localSheetId="2" hidden="1">'YTD P&amp;L'!$26:$26,'YTD P&amp;L'!$27:$27,'YTD P&amp;L'!$28:$28,'YTD P&amp;L'!$29:$29,'YTD P&amp;L'!$30:$30,'YTD P&amp;L'!$31:$31,'YTD P&amp;L'!$32:$32,'YTD P&amp;L'!$33:$33,'YTD P&amp;L'!$34:$34,'YTD P&amp;L'!$39:$39,'YTD P&amp;L'!$40:$40,'YTD P&amp;L'!$41:$41,'YTD P&amp;L'!$44:$44</definedName>
    <definedName name="QB_FORMULA_0" localSheetId="0" hidden="1">'Balance Sheet'!$F$8,'Balance Sheet'!$F$9,'Balance Sheet'!$F$12,'Balance Sheet'!$F$13,'Balance Sheet'!$F$27,'Balance Sheet'!$F$28,'Balance Sheet'!$F$35,'Balance Sheet'!$F$36,'Balance Sheet'!$F$40,'Balance Sheet'!$F$41,'Balance Sheet'!$F$46,'Balance Sheet'!$F$47</definedName>
    <definedName name="QB_FORMULA_0" localSheetId="1" hidden="1">'Dec P&amp;L'!$K$5,'Dec P&amp;L'!$M$5,'Dec P&amp;L'!$G$6,'Dec P&amp;L'!$I$6,'Dec P&amp;L'!$K$6,'Dec P&amp;L'!$M$6,'Dec P&amp;L'!$G$7,'Dec P&amp;L'!$I$7,'Dec P&amp;L'!$K$7,'Dec P&amp;L'!$M$7,'Dec P&amp;L'!$K$10,'Dec P&amp;L'!$M$10,'Dec P&amp;L'!$G$11,'Dec P&amp;L'!$I$11,'Dec P&amp;L'!$K$11,'Dec P&amp;L'!$M$11</definedName>
    <definedName name="QB_FORMULA_0" localSheetId="3" hidden="1">'Previous month comparison'!$J$5,'Previous month comparison'!$F$6,'Previous month comparison'!$H$6,'Previous month comparison'!$J$6,'Previous month comparison'!$F$7,'Previous month comparison'!$H$7,'Previous month comparison'!$J$7,'Previous month comparison'!$J$9,'Previous month comparison'!$J$10,'Previous month comparison'!$J$11,'Previous month comparison'!$J$12,'Previous month comparison'!$J$13,'Previous month comparison'!$J$14,'Previous month comparison'!$J$15,'Previous month comparison'!$J$16,'Previous month comparison'!$J$17</definedName>
    <definedName name="QB_FORMULA_0" localSheetId="2" hidden="1">'YTD P&amp;L'!$K$5,'YTD P&amp;L'!$M$5,'YTD P&amp;L'!$K$6,'YTD P&amp;L'!$M$6,'YTD P&amp;L'!$K$7,'YTD P&amp;L'!$M$7,'YTD P&amp;L'!$K$8,'YTD P&amp;L'!$M$8,'YTD P&amp;L'!$K$9,'YTD P&amp;L'!$M$9,'YTD P&amp;L'!$K$10,'YTD P&amp;L'!$M$10,'YTD P&amp;L'!$G$11,'YTD P&amp;L'!$I$11,'YTD P&amp;L'!$K$11,'YTD P&amp;L'!$M$11</definedName>
    <definedName name="QB_FORMULA_1" localSheetId="1" hidden="1">'Dec P&amp;L'!$K$12,'Dec P&amp;L'!$M$12,'Dec P&amp;L'!$K$13,'Dec P&amp;L'!$M$13,'Dec P&amp;L'!$K$14,'Dec P&amp;L'!$M$14,'Dec P&amp;L'!$K$15,'Dec P&amp;L'!$M$15,'Dec P&amp;L'!$K$16,'Dec P&amp;L'!$M$16,'Dec P&amp;L'!$K$17,'Dec P&amp;L'!$M$17,'Dec P&amp;L'!$K$18,'Dec P&amp;L'!$M$18,'Dec P&amp;L'!$K$19,'Dec P&amp;L'!$M$19</definedName>
    <definedName name="QB_FORMULA_1" localSheetId="3" hidden="1">'Previous month comparison'!$F$18,'Previous month comparison'!$H$18,'Previous month comparison'!$J$18,'Previous month comparison'!$F$19,'Previous month comparison'!$H$19,'Previous month comparison'!$J$19,'Previous month comparison'!$J$22,'Previous month comparison'!$J$23,'Previous month comparison'!$F$24,'Previous month comparison'!$H$24,'Previous month comparison'!$J$24,'Previous month comparison'!$F$25,'Previous month comparison'!$H$25,'Previous month comparison'!$J$25,'Previous month comparison'!$F$26,'Previous month comparison'!$H$26</definedName>
    <definedName name="QB_FORMULA_1" localSheetId="2" hidden="1">'YTD P&amp;L'!$G$12,'YTD P&amp;L'!$I$12,'YTD P&amp;L'!$K$12,'YTD P&amp;L'!$M$12,'YTD P&amp;L'!$K$14,'YTD P&amp;L'!$M$14,'YTD P&amp;L'!$K$15,'YTD P&amp;L'!$M$15,'YTD P&amp;L'!$K$16,'YTD P&amp;L'!$M$16,'YTD P&amp;L'!$K$17,'YTD P&amp;L'!$M$17,'YTD P&amp;L'!$K$18,'YTD P&amp;L'!$M$18,'YTD P&amp;L'!$K$19,'YTD P&amp;L'!$M$19</definedName>
    <definedName name="QB_FORMULA_2" localSheetId="1" hidden="1">'Dec P&amp;L'!$G$20,'Dec P&amp;L'!$I$20,'Dec P&amp;L'!$K$20,'Dec P&amp;L'!$M$20,'Dec P&amp;L'!$G$21,'Dec P&amp;L'!$I$21,'Dec P&amp;L'!$K$21,'Dec P&amp;L'!$M$21,'Dec P&amp;L'!$K$24,'Dec P&amp;L'!$M$24,'Dec P&amp;L'!$K$25,'Dec P&amp;L'!$M$25,'Dec P&amp;L'!$G$26,'Dec P&amp;L'!$I$26,'Dec P&amp;L'!$K$26,'Dec P&amp;L'!$M$26</definedName>
    <definedName name="QB_FORMULA_2" localSheetId="3" hidden="1">'Previous month comparison'!$J$26</definedName>
    <definedName name="QB_FORMULA_2" localSheetId="2" hidden="1">'YTD P&amp;L'!$K$21,'YTD P&amp;L'!$M$21,'YTD P&amp;L'!$G$22,'YTD P&amp;L'!$I$22,'YTD P&amp;L'!$K$22,'YTD P&amp;L'!$M$22,'YTD P&amp;L'!$K$23,'YTD P&amp;L'!$M$23,'YTD P&amp;L'!$K$24,'YTD P&amp;L'!$M$24,'YTD P&amp;L'!$K$25,'YTD P&amp;L'!$M$25,'YTD P&amp;L'!$K$26,'YTD P&amp;L'!$M$26,'YTD P&amp;L'!$K$27,'YTD P&amp;L'!$M$27</definedName>
    <definedName name="QB_FORMULA_3" localSheetId="1" hidden="1">'Dec P&amp;L'!$G$27,'Dec P&amp;L'!$I$27,'Dec P&amp;L'!$K$27,'Dec P&amp;L'!$M$27,'Dec P&amp;L'!$G$28,'Dec P&amp;L'!$I$28,'Dec P&amp;L'!$K$28,'Dec P&amp;L'!$M$28</definedName>
    <definedName name="QB_FORMULA_3" localSheetId="2" hidden="1">'YTD P&amp;L'!$K$28,'YTD P&amp;L'!$M$28,'YTD P&amp;L'!$K$29,'YTD P&amp;L'!$M$29,'YTD P&amp;L'!$K$30,'YTD P&amp;L'!$M$30,'YTD P&amp;L'!$K$31,'YTD P&amp;L'!$M$31,'YTD P&amp;L'!$K$32,'YTD P&amp;L'!$M$32,'YTD P&amp;L'!$K$33,'YTD P&amp;L'!$M$33,'YTD P&amp;L'!$K$34,'YTD P&amp;L'!$M$34,'YTD P&amp;L'!$G$35,'YTD P&amp;L'!$I$35</definedName>
    <definedName name="QB_FORMULA_4" localSheetId="2" hidden="1">'YTD P&amp;L'!$K$35,'YTD P&amp;L'!$M$35,'YTD P&amp;L'!$G$36,'YTD P&amp;L'!$I$36,'YTD P&amp;L'!$K$36,'YTD P&amp;L'!$M$36,'YTD P&amp;L'!$K$39,'YTD P&amp;L'!$M$39,'YTD P&amp;L'!$K$40,'YTD P&amp;L'!$M$40,'YTD P&amp;L'!$K$41,'YTD P&amp;L'!$M$41,'YTD P&amp;L'!$G$42,'YTD P&amp;L'!$I$42,'YTD P&amp;L'!$K$42,'YTD P&amp;L'!$M$42</definedName>
    <definedName name="QB_FORMULA_5" localSheetId="2" hidden="1">'YTD P&amp;L'!$K$44,'YTD P&amp;L'!$M$44,'YTD P&amp;L'!$G$45,'YTD P&amp;L'!$I$45,'YTD P&amp;L'!$K$45,'YTD P&amp;L'!$M$45,'YTD P&amp;L'!$G$46,'YTD P&amp;L'!$I$46,'YTD P&amp;L'!$K$46,'YTD P&amp;L'!$M$46,'YTD P&amp;L'!$G$47,'YTD P&amp;L'!$I$47,'YTD P&amp;L'!$K$47,'YTD P&amp;L'!$M$47</definedName>
    <definedName name="QB_ROW_1" localSheetId="0" hidden="1">'Balance Sheet'!$A$2</definedName>
    <definedName name="QB_ROW_1011" localSheetId="0" hidden="1">'Balance Sheet'!$B$3</definedName>
    <definedName name="QB_ROW_10240" localSheetId="1" hidden="1">'Dec P&amp;L'!$E$5</definedName>
    <definedName name="QB_ROW_10240" localSheetId="3" hidden="1">'Previous month comparison'!$E$5</definedName>
    <definedName name="QB_ROW_10240" localSheetId="2" hidden="1">'YTD P&amp;L'!$E$10</definedName>
    <definedName name="QB_ROW_106220" localSheetId="0" hidden="1">'Balance Sheet'!$C$24</definedName>
    <definedName name="QB_ROW_110220" localSheetId="0" hidden="1">'Balance Sheet'!$C$25</definedName>
    <definedName name="QB_ROW_111030" localSheetId="0" hidden="1">'Balance Sheet'!$D$6</definedName>
    <definedName name="QB_ROW_111330" localSheetId="0" hidden="1">'Balance Sheet'!$D$8</definedName>
    <definedName name="QB_ROW_112240" localSheetId="0" hidden="1">'Balance Sheet'!$E$7</definedName>
    <definedName name="QB_ROW_115230" localSheetId="1" hidden="1">'Dec P&amp;L'!$D$25</definedName>
    <definedName name="QB_ROW_115230" localSheetId="3" hidden="1">'Previous month comparison'!$D$23</definedName>
    <definedName name="QB_ROW_115230" localSheetId="2" hidden="1">'YTD P&amp;L'!$D$41</definedName>
    <definedName name="QB_ROW_119220" localSheetId="0" hidden="1">'Balance Sheet'!$C$15</definedName>
    <definedName name="QB_ROW_12031" localSheetId="0" hidden="1">'Balance Sheet'!$D$32</definedName>
    <definedName name="QB_ROW_121220" localSheetId="0" hidden="1">'Balance Sheet'!$C$16</definedName>
    <definedName name="QB_ROW_122230" localSheetId="2" hidden="1">'YTD P&amp;L'!$D$44</definedName>
    <definedName name="QB_ROW_12331" localSheetId="0" hidden="1">'Balance Sheet'!$D$35</definedName>
    <definedName name="QB_ROW_1240" localSheetId="0" hidden="1">'Balance Sheet'!$E$34</definedName>
    <definedName name="QB_ROW_125240" localSheetId="2" hidden="1">'YTD P&amp;L'!$E$26</definedName>
    <definedName name="QB_ROW_126230" localSheetId="0" hidden="1">'Balance Sheet'!$D$5</definedName>
    <definedName name="QB_ROW_127220" localSheetId="0" hidden="1">'Balance Sheet'!$C$17</definedName>
    <definedName name="QB_ROW_13021" localSheetId="0" hidden="1">'Balance Sheet'!$C$37</definedName>
    <definedName name="QB_ROW_1311" localSheetId="0" hidden="1">'Balance Sheet'!$B$13</definedName>
    <definedName name="QB_ROW_132240" localSheetId="2" hidden="1">'YTD P&amp;L'!$E$14</definedName>
    <definedName name="QB_ROW_13321" localSheetId="0" hidden="1">'Balance Sheet'!$C$40</definedName>
    <definedName name="QB_ROW_134250" localSheetId="1" hidden="1">'Dec P&amp;L'!$F$10</definedName>
    <definedName name="QB_ROW_134250" localSheetId="2" hidden="1">'YTD P&amp;L'!$F$21</definedName>
    <definedName name="QB_ROW_136220" localSheetId="0" hidden="1">'Balance Sheet'!$C$18</definedName>
    <definedName name="QB_ROW_139240" localSheetId="2" hidden="1">'YTD P&amp;L'!$E$15</definedName>
    <definedName name="QB_ROW_14011" localSheetId="0" hidden="1">'Balance Sheet'!$B$42</definedName>
    <definedName name="QB_ROW_140230" localSheetId="0" hidden="1">'Balance Sheet'!$D$38</definedName>
    <definedName name="QB_ROW_141230" localSheetId="2" hidden="1">'YTD P&amp;L'!$D$39</definedName>
    <definedName name="QB_ROW_14311" localSheetId="0" hidden="1">'Balance Sheet'!$B$46</definedName>
    <definedName name="QB_ROW_16230" localSheetId="0" hidden="1">'Balance Sheet'!$D$11</definedName>
    <definedName name="QB_ROW_17221" localSheetId="0" hidden="1">'Balance Sheet'!$C$45</definedName>
    <definedName name="QB_ROW_18301" localSheetId="1" hidden="1">'Dec P&amp;L'!$A$28</definedName>
    <definedName name="QB_ROW_18301" localSheetId="3" hidden="1">'Previous month comparison'!$A$26</definedName>
    <definedName name="QB_ROW_18301" localSheetId="2" hidden="1">'YTD P&amp;L'!$A$47</definedName>
    <definedName name="QB_ROW_19011" localSheetId="1" hidden="1">'Dec P&amp;L'!$B$3</definedName>
    <definedName name="QB_ROW_19011" localSheetId="3" hidden="1">'Previous month comparison'!$B$3</definedName>
    <definedName name="QB_ROW_19011" localSheetId="2" hidden="1">'YTD P&amp;L'!$B$3</definedName>
    <definedName name="QB_ROW_19311" localSheetId="1" hidden="1">'Dec P&amp;L'!$B$21</definedName>
    <definedName name="QB_ROW_19311" localSheetId="3" hidden="1">'Previous month comparison'!$B$19</definedName>
    <definedName name="QB_ROW_19311" localSheetId="2" hidden="1">'YTD P&amp;L'!$B$36</definedName>
    <definedName name="QB_ROW_20031" localSheetId="1" hidden="1">'Dec P&amp;L'!$D$4</definedName>
    <definedName name="QB_ROW_20031" localSheetId="3" hidden="1">'Previous month comparison'!$D$4</definedName>
    <definedName name="QB_ROW_20031" localSheetId="2" hidden="1">'YTD P&amp;L'!$D$4</definedName>
    <definedName name="QB_ROW_2021" localSheetId="0" hidden="1">'Balance Sheet'!$C$4</definedName>
    <definedName name="QB_ROW_20331" localSheetId="1" hidden="1">'Dec P&amp;L'!$D$6</definedName>
    <definedName name="QB_ROW_20331" localSheetId="3" hidden="1">'Previous month comparison'!$D$6</definedName>
    <definedName name="QB_ROW_20331" localSheetId="2" hidden="1">'YTD P&amp;L'!$D$11</definedName>
    <definedName name="QB_ROW_21031" localSheetId="1" hidden="1">'Dec P&amp;L'!$D$8</definedName>
    <definedName name="QB_ROW_21031" localSheetId="3" hidden="1">'Previous month comparison'!$D$8</definedName>
    <definedName name="QB_ROW_21031" localSheetId="2" hidden="1">'YTD P&amp;L'!$D$13</definedName>
    <definedName name="QB_ROW_21331" localSheetId="1" hidden="1">'Dec P&amp;L'!$D$20</definedName>
    <definedName name="QB_ROW_21331" localSheetId="3" hidden="1">'Previous month comparison'!$D$18</definedName>
    <definedName name="QB_ROW_21331" localSheetId="2" hidden="1">'YTD P&amp;L'!$D$35</definedName>
    <definedName name="QB_ROW_22011" localSheetId="1" hidden="1">'Dec P&amp;L'!$B$22</definedName>
    <definedName name="QB_ROW_22011" localSheetId="3" hidden="1">'Previous month comparison'!$B$20</definedName>
    <definedName name="QB_ROW_22011" localSheetId="2" hidden="1">'YTD P&amp;L'!$B$37</definedName>
    <definedName name="QB_ROW_2220" localSheetId="0" hidden="1">'Balance Sheet'!$C$43</definedName>
    <definedName name="QB_ROW_22311" localSheetId="1" hidden="1">'Dec P&amp;L'!$B$27</definedName>
    <definedName name="QB_ROW_22311" localSheetId="3" hidden="1">'Previous month comparison'!$B$25</definedName>
    <definedName name="QB_ROW_22311" localSheetId="2" hidden="1">'YTD P&amp;L'!$B$46</definedName>
    <definedName name="QB_ROW_23021" localSheetId="1" hidden="1">'Dec P&amp;L'!$C$23</definedName>
    <definedName name="QB_ROW_23021" localSheetId="3" hidden="1">'Previous month comparison'!$C$21</definedName>
    <definedName name="QB_ROW_23021" localSheetId="2" hidden="1">'YTD P&amp;L'!$C$38</definedName>
    <definedName name="QB_ROW_2321" localSheetId="0" hidden="1">'Balance Sheet'!$C$9</definedName>
    <definedName name="QB_ROW_23321" localSheetId="1" hidden="1">'Dec P&amp;L'!$C$26</definedName>
    <definedName name="QB_ROW_23321" localSheetId="3" hidden="1">'Previous month comparison'!$C$24</definedName>
    <definedName name="QB_ROW_23321" localSheetId="2" hidden="1">'YTD P&amp;L'!$C$42</definedName>
    <definedName name="QB_ROW_24021" localSheetId="2" hidden="1">'YTD P&amp;L'!$C$43</definedName>
    <definedName name="QB_ROW_24321" localSheetId="2" hidden="1">'YTD P&amp;L'!$C$45</definedName>
    <definedName name="QB_ROW_25240" localSheetId="1" hidden="1">'Dec P&amp;L'!$E$18</definedName>
    <definedName name="QB_ROW_25240" localSheetId="3" hidden="1">'Previous month comparison'!$E$16</definedName>
    <definedName name="QB_ROW_25240" localSheetId="2" hidden="1">'YTD P&amp;L'!$E$33</definedName>
    <definedName name="QB_ROW_27240" localSheetId="1" hidden="1">'Dec P&amp;L'!$E$12</definedName>
    <definedName name="QB_ROW_27240" localSheetId="3" hidden="1">'Previous month comparison'!$E$11</definedName>
    <definedName name="QB_ROW_27240" localSheetId="2" hidden="1">'YTD P&amp;L'!$E$23</definedName>
    <definedName name="QB_ROW_29240" localSheetId="1" hidden="1">'Dec P&amp;L'!$E$13</definedName>
    <definedName name="QB_ROW_29240" localSheetId="3" hidden="1">'Previous month comparison'!$E$13</definedName>
    <definedName name="QB_ROW_29240" localSheetId="2" hidden="1">'YTD P&amp;L'!$E$28</definedName>
    <definedName name="QB_ROW_301" localSheetId="0" hidden="1">'Balance Sheet'!$A$28</definedName>
    <definedName name="QB_ROW_3021" localSheetId="0" hidden="1">'Balance Sheet'!$C$10</definedName>
    <definedName name="QB_ROW_30240" localSheetId="3" hidden="1">'Previous month comparison'!$E$12</definedName>
    <definedName name="QB_ROW_30240" localSheetId="2" hidden="1">'YTD P&amp;L'!$E$27</definedName>
    <definedName name="QB_ROW_3240" localSheetId="2" hidden="1">'YTD P&amp;L'!$E$5</definedName>
    <definedName name="QB_ROW_3321" localSheetId="0" hidden="1">'Balance Sheet'!$C$12</definedName>
    <definedName name="QB_ROW_36220" localSheetId="0" hidden="1">'Balance Sheet'!$C$26</definedName>
    <definedName name="QB_ROW_37220" localSheetId="0" hidden="1">'Balance Sheet'!$C$19</definedName>
    <definedName name="QB_ROW_38220" localSheetId="0" hidden="1">'Balance Sheet'!$C$20</definedName>
    <definedName name="QB_ROW_40240" localSheetId="0" hidden="1">'Balance Sheet'!$E$33</definedName>
    <definedName name="QB_ROW_47240" localSheetId="3" hidden="1">'Previous month comparison'!$E$9</definedName>
    <definedName name="QB_ROW_47240" localSheetId="2" hidden="1">'YTD P&amp;L'!$E$16</definedName>
    <definedName name="QB_ROW_5011" localSheetId="0" hidden="1">'Balance Sheet'!$B$14</definedName>
    <definedName name="QB_ROW_50240" localSheetId="2" hidden="1">'YTD P&amp;L'!$E$17</definedName>
    <definedName name="QB_ROW_52240" localSheetId="3" hidden="1">'Previous month comparison'!$E$10</definedName>
    <definedName name="QB_ROW_52240" localSheetId="2" hidden="1">'YTD P&amp;L'!$E$18</definedName>
    <definedName name="QB_ROW_5240" localSheetId="2" hidden="1">'YTD P&amp;L'!$E$7</definedName>
    <definedName name="QB_ROW_5311" localSheetId="0" hidden="1">'Balance Sheet'!$B$27</definedName>
    <definedName name="QB_ROW_53240" localSheetId="2" hidden="1">'YTD P&amp;L'!$E$19</definedName>
    <definedName name="QB_ROW_54040" localSheetId="1" hidden="1">'Dec P&amp;L'!$E$9</definedName>
    <definedName name="QB_ROW_54040" localSheetId="2" hidden="1">'YTD P&amp;L'!$E$20</definedName>
    <definedName name="QB_ROW_54340" localSheetId="1" hidden="1">'Dec P&amp;L'!$E$11</definedName>
    <definedName name="QB_ROW_54340" localSheetId="2" hidden="1">'YTD P&amp;L'!$E$22</definedName>
    <definedName name="QB_ROW_55240" localSheetId="2" hidden="1">'YTD P&amp;L'!$E$24</definedName>
    <definedName name="QB_ROW_57240" localSheetId="1" hidden="1">'Dec P&amp;L'!$E$16</definedName>
    <definedName name="QB_ROW_57240" localSheetId="2" hidden="1">'YTD P&amp;L'!$E$31</definedName>
    <definedName name="QB_ROW_60240" localSheetId="2" hidden="1">'YTD P&amp;L'!$E$25</definedName>
    <definedName name="QB_ROW_63240" localSheetId="1" hidden="1">'Dec P&amp;L'!$E$17</definedName>
    <definedName name="QB_ROW_63240" localSheetId="3" hidden="1">'Previous month comparison'!$E$15</definedName>
    <definedName name="QB_ROW_63240" localSheetId="2" hidden="1">'YTD P&amp;L'!$E$32</definedName>
    <definedName name="QB_ROW_65230" localSheetId="1" hidden="1">'Dec P&amp;L'!$D$24</definedName>
    <definedName name="QB_ROW_65230" localSheetId="3" hidden="1">'Previous month comparison'!$D$22</definedName>
    <definedName name="QB_ROW_65230" localSheetId="2" hidden="1">'YTD P&amp;L'!$D$40</definedName>
    <definedName name="QB_ROW_7001" localSheetId="0" hidden="1">'Balance Sheet'!$A$29</definedName>
    <definedName name="QB_ROW_7301" localSheetId="0" hidden="1">'Balance Sheet'!$A$47</definedName>
    <definedName name="QB_ROW_73220" localSheetId="0" hidden="1">'Balance Sheet'!$C$44</definedName>
    <definedName name="QB_ROW_76240" localSheetId="1" hidden="1">'Dec P&amp;L'!$E$19</definedName>
    <definedName name="QB_ROW_76240" localSheetId="3" hidden="1">'Previous month comparison'!$E$17</definedName>
    <definedName name="QB_ROW_76240" localSheetId="2" hidden="1">'YTD P&amp;L'!$E$34</definedName>
    <definedName name="QB_ROW_8011" localSheetId="0" hidden="1">'Balance Sheet'!$B$30</definedName>
    <definedName name="QB_ROW_82220" localSheetId="0" hidden="1">'Balance Sheet'!$C$22</definedName>
    <definedName name="QB_ROW_8240" localSheetId="2" hidden="1">'YTD P&amp;L'!$E$8</definedName>
    <definedName name="QB_ROW_8311" localSheetId="0" hidden="1">'Balance Sheet'!$B$41</definedName>
    <definedName name="QB_ROW_84230" localSheetId="0" hidden="1">'Balance Sheet'!$D$39</definedName>
    <definedName name="QB_ROW_86220" localSheetId="0" hidden="1">'Balance Sheet'!$C$23</definedName>
    <definedName name="QB_ROW_86321" localSheetId="1" hidden="1">'Dec P&amp;L'!$C$7</definedName>
    <definedName name="QB_ROW_86321" localSheetId="3" hidden="1">'Previous month comparison'!$C$7</definedName>
    <definedName name="QB_ROW_86321" localSheetId="2" hidden="1">'YTD P&amp;L'!$C$12</definedName>
    <definedName name="QB_ROW_9021" localSheetId="0" hidden="1">'Balance Sheet'!$C$31</definedName>
    <definedName name="QB_ROW_91220" localSheetId="0" hidden="1">'Balance Sheet'!$C$21</definedName>
    <definedName name="QB_ROW_92240" localSheetId="1" hidden="1">'Dec P&amp;L'!$E$14</definedName>
    <definedName name="QB_ROW_92240" localSheetId="3" hidden="1">'Previous month comparison'!$E$14</definedName>
    <definedName name="QB_ROW_92240" localSheetId="2" hidden="1">'YTD P&amp;L'!$E$29</definedName>
    <definedName name="QB_ROW_9240" localSheetId="2" hidden="1">'YTD P&amp;L'!$E$9</definedName>
    <definedName name="QB_ROW_9321" localSheetId="0" hidden="1">'Balance Sheet'!$C$36</definedName>
    <definedName name="QB_ROW_93240" localSheetId="2" hidden="1">'YTD P&amp;L'!$E$6</definedName>
    <definedName name="QB_ROW_98240" localSheetId="1" hidden="1">'Dec P&amp;L'!$E$15</definedName>
    <definedName name="QB_ROW_98240" localSheetId="2" hidden="1">'YTD P&amp;L'!$E$30</definedName>
    <definedName name="QBCANSUPPORTUPDATE" localSheetId="0">TRUE</definedName>
    <definedName name="QBCANSUPPORTUPDATE" localSheetId="1">TRUE</definedName>
    <definedName name="QBCANSUPPORTUPDATE" localSheetId="3">TRUE</definedName>
    <definedName name="QBCANSUPPORTUPDATE" localSheetId="2">TRUE</definedName>
    <definedName name="QBCOMPANYFILENAME" localSheetId="0">"C:\Users\gdenm\Documents\QB Data\Brazos Mutual Domestic Water Consumers Assoc Inc.QBW"</definedName>
    <definedName name="QBCOMPANYFILENAME" localSheetId="1">"C:\Users\gdenm\Documents\QB Data\Brazos Mutual Domestic Water Consumers Assoc Inc.QBW"</definedName>
    <definedName name="QBCOMPANYFILENAME" localSheetId="3">"C:\Users\gdenm\Documents\QB Data\Brazos Mutual Domestic Water Consumers Assoc Inc.QBW"</definedName>
    <definedName name="QBCOMPANYFILENAME" localSheetId="2">"C:\Users\gdenm\Documents\QB Data\Brazos Mutual Domestic Water Consumers Assoc Inc.QBW"</definedName>
    <definedName name="QBENDDATE" localSheetId="0">20221231</definedName>
    <definedName name="QBENDDATE" localSheetId="1">20221231</definedName>
    <definedName name="QBENDDATE" localSheetId="3">20221231</definedName>
    <definedName name="QBENDDATE" localSheetId="2">20221231</definedName>
    <definedName name="QBHEADERSONSCREEN" localSheetId="0">FALSE</definedName>
    <definedName name="QBHEADERSONSCREEN" localSheetId="1">FALSE</definedName>
    <definedName name="QBHEADERSONSCREEN" localSheetId="3">FALSE</definedName>
    <definedName name="QBHEADERSONSCREEN" localSheetId="2">FALSE</definedName>
    <definedName name="QBMETADATASIZE" localSheetId="0">5924</definedName>
    <definedName name="QBMETADATASIZE" localSheetId="1">5924</definedName>
    <definedName name="QBMETADATASIZE" localSheetId="3">5924</definedName>
    <definedName name="QBMETADATASIZE" localSheetId="2">5924</definedName>
    <definedName name="QBPRESERVECOLOR" localSheetId="0">TRUE</definedName>
    <definedName name="QBPRESERVECOLOR" localSheetId="1">TRUE</definedName>
    <definedName name="QBPRESERVECOLOR" localSheetId="3">TRUE</definedName>
    <definedName name="QBPRESERVECOLOR" localSheetId="2">TRUE</definedName>
    <definedName name="QBPRESERVEFONT" localSheetId="0">TRUE</definedName>
    <definedName name="QBPRESERVEFONT" localSheetId="1">TRUE</definedName>
    <definedName name="QBPRESERVEFONT" localSheetId="3">TRUE</definedName>
    <definedName name="QBPRESERVEFONT" localSheetId="2">TRUE</definedName>
    <definedName name="QBPRESERVEROWHEIGHT" localSheetId="0">TRUE</definedName>
    <definedName name="QBPRESERVEROWHEIGHT" localSheetId="1">TRUE</definedName>
    <definedName name="QBPRESERVEROWHEIGHT" localSheetId="3">TRUE</definedName>
    <definedName name="QBPRESERVEROWHEIGHT" localSheetId="2">TRUE</definedName>
    <definedName name="QBPRESERVESPACE" localSheetId="0">TRUE</definedName>
    <definedName name="QBPRESERVESPACE" localSheetId="1">TRUE</definedName>
    <definedName name="QBPRESERVESPACE" localSheetId="3">TRUE</definedName>
    <definedName name="QBPRESERVESPACE" localSheetId="2">TRUE</definedName>
    <definedName name="QBREPORTCOLAXIS" localSheetId="0">0</definedName>
    <definedName name="QBREPORTCOLAXIS" localSheetId="1">0</definedName>
    <definedName name="QBREPORTCOLAXIS" localSheetId="3">0</definedName>
    <definedName name="QBREPORTCOLAXIS" localSheetId="2">0</definedName>
    <definedName name="QBREPORTCOMPANYID" localSheetId="0">"1cadb0c8137743bb9fad7a8116697813"</definedName>
    <definedName name="QBREPORTCOMPANYID" localSheetId="1">"1cadb0c8137743bb9fad7a8116697813"</definedName>
    <definedName name="QBREPORTCOMPANYID" localSheetId="3">"1cadb0c8137743bb9fad7a8116697813"</definedName>
    <definedName name="QBREPORTCOMPANYID" localSheetId="2">"1cadb0c8137743bb9fad7a8116697813"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NNUALBUDGET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COGS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AVGPRICE" localSheetId="2">FALSE</definedName>
    <definedName name="QBREPORTCOMPARECOL_BUDDIFF" localSheetId="0">FALSE</definedName>
    <definedName name="QBREPORTCOMPARECOL_BUDDIFF" localSheetId="1">FALSE</definedName>
    <definedName name="QBREPORTCOMPARECOL_BUDDIFF" localSheetId="3">FALSE</definedName>
    <definedName name="QBREPORTCOMPARECOL_BUDDIFF" localSheetId="2">FALSE</definedName>
    <definedName name="QBREPORTCOMPARECOL_BUDGET" localSheetId="0">FALSE</definedName>
    <definedName name="QBREPORTCOMPARECOL_BUDGET" localSheetId="1">FALSE</definedName>
    <definedName name="QBREPORTCOMPARECOL_BUDGET" localSheetId="3">FALSE</definedName>
    <definedName name="QBREPORTCOMPARECOL_BUDGET" localSheetId="2">FALSE</definedName>
    <definedName name="QBREPORTCOMPARECOL_BUDPCT" localSheetId="0">FALSE</definedName>
    <definedName name="QBREPORTCOMPARECOL_BUDPCT" localSheetId="1">FALSE</definedName>
    <definedName name="QBREPORTCOMPARECOL_BUDPCT" localSheetId="3">FALSE</definedName>
    <definedName name="QBREPORTCOMPARECOL_BUDPCT" localSheetId="2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COGS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FORECAST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2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HOURS" localSheetId="2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COL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EXPENS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INCOME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OFSALES" localSheetId="2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CTROW" localSheetId="2">FALSE</definedName>
    <definedName name="QBREPORTCOMPARECOL_PPDIFF" localSheetId="0">FALSE</definedName>
    <definedName name="QBREPORTCOMPARECOL_PPDIFF" localSheetId="1">FALSE</definedName>
    <definedName name="QBREPORTCOMPARECOL_PPDIFF" localSheetId="3">TRUE</definedName>
    <definedName name="QBREPORTCOMPARECOL_PPDIFF" localSheetId="2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PPCT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3">TRUE</definedName>
    <definedName name="QBREPORTCOMPARECOL_PREVPERIOD" localSheetId="2">FALSE</definedName>
    <definedName name="QBREPORTCOMPARECOL_PREVYEAR" localSheetId="0">FALSE</definedName>
    <definedName name="QBREPORTCOMPARECOL_PREVYEAR" localSheetId="1">TRUE</definedName>
    <definedName name="QBREPORTCOMPARECOL_PREVYEAR" localSheetId="3">FALSE</definedName>
    <definedName name="QBREPORTCOMPARECOL_PREVYEAR" localSheetId="2">TRUE</definedName>
    <definedName name="QBREPORTCOMPARECOL_PYDIFF" localSheetId="0">FALSE</definedName>
    <definedName name="QBREPORTCOMPARECOL_PYDIFF" localSheetId="1">TRUE</definedName>
    <definedName name="QBREPORTCOMPARECOL_PYDIFF" localSheetId="3">FALSE</definedName>
    <definedName name="QBREPORTCOMPARECOL_PYDIFF" localSheetId="2">TRUE</definedName>
    <definedName name="QBREPORTCOMPARECOL_PYPCT" localSheetId="0">FALSE</definedName>
    <definedName name="QBREPORTCOMPARECOL_PYPCT" localSheetId="1">TRUE</definedName>
    <definedName name="QBREPORTCOMPARECOL_PYPCT" localSheetId="3">FALSE</definedName>
    <definedName name="QBREPORTCOMPARECOL_PYPCT" localSheetId="2">TRUE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QTY" localSheetId="2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RATE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2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BUDGET" localSheetId="2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COMPARECOL_YTDPCT" localSheetId="2">FALSE</definedName>
    <definedName name="QBREPORTROWAXIS" localSheetId="0">9</definedName>
    <definedName name="QBREPORTROWAXIS" localSheetId="1">11</definedName>
    <definedName name="QBREPORTROWAXIS" localSheetId="3">11</definedName>
    <definedName name="QBREPORTROWAXIS" localSheetId="2">11</definedName>
    <definedName name="QBREPORTSUBCOLAXIS" localSheetId="0">0</definedName>
    <definedName name="QBREPORTSUBCOLAXIS" localSheetId="1">24</definedName>
    <definedName name="QBREPORTSUBCOLAXIS" localSheetId="3">24</definedName>
    <definedName name="QBREPORTSUBCOLAXIS" localSheetId="2">24</definedName>
    <definedName name="QBREPORTTYPE" localSheetId="0">5</definedName>
    <definedName name="QBREPORTTYPE" localSheetId="1">1</definedName>
    <definedName name="QBREPORTTYPE" localSheetId="3">1</definedName>
    <definedName name="QBREPORTTYPE" localSheetId="2">1</definedName>
    <definedName name="QBROWHEADERS" localSheetId="0">5</definedName>
    <definedName name="QBROWHEADERS" localSheetId="1">6</definedName>
    <definedName name="QBROWHEADERS" localSheetId="3">5</definedName>
    <definedName name="QBROWHEADERS" localSheetId="2">6</definedName>
    <definedName name="QBSTARTDATE" localSheetId="0">20221231</definedName>
    <definedName name="QBSTARTDATE" localSheetId="1">20221201</definedName>
    <definedName name="QBSTARTDATE" localSheetId="3">20221201</definedName>
    <definedName name="QBSTARTDATE" localSheetId="2">20220401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5" l="1"/>
  <c r="H26" i="5"/>
  <c r="F26" i="5"/>
  <c r="J25" i="5"/>
  <c r="H25" i="5"/>
  <c r="F25" i="5"/>
  <c r="J24" i="5"/>
  <c r="H24" i="5"/>
  <c r="F24" i="5"/>
  <c r="J23" i="5"/>
  <c r="J22" i="5"/>
  <c r="J19" i="5"/>
  <c r="H19" i="5"/>
  <c r="F19" i="5"/>
  <c r="J18" i="5"/>
  <c r="H18" i="5"/>
  <c r="F18" i="5"/>
  <c r="J17" i="5"/>
  <c r="J16" i="5"/>
  <c r="J15" i="5"/>
  <c r="J14" i="5"/>
  <c r="J13" i="5"/>
  <c r="J12" i="5"/>
  <c r="J11" i="5"/>
  <c r="J10" i="5"/>
  <c r="J9" i="5"/>
  <c r="J7" i="5"/>
  <c r="H7" i="5"/>
  <c r="F7" i="5"/>
  <c r="J6" i="5"/>
  <c r="H6" i="5"/>
  <c r="F6" i="5"/>
  <c r="J5" i="5"/>
  <c r="F47" i="3"/>
  <c r="F46" i="3"/>
  <c r="F41" i="3"/>
  <c r="F40" i="3"/>
  <c r="F36" i="3"/>
  <c r="F35" i="3"/>
  <c r="F28" i="3"/>
  <c r="F27" i="3"/>
  <c r="F13" i="3"/>
  <c r="F12" i="3"/>
  <c r="F9" i="3"/>
  <c r="F8" i="3"/>
  <c r="M28" i="2"/>
  <c r="K28" i="2"/>
  <c r="I28" i="2"/>
  <c r="G28" i="2"/>
  <c r="M27" i="2"/>
  <c r="K27" i="2"/>
  <c r="I27" i="2"/>
  <c r="G27" i="2"/>
  <c r="M26" i="2"/>
  <c r="K26" i="2"/>
  <c r="I26" i="2"/>
  <c r="G26" i="2"/>
  <c r="M25" i="2"/>
  <c r="K25" i="2"/>
  <c r="M24" i="2"/>
  <c r="K24" i="2"/>
  <c r="M21" i="2"/>
  <c r="K21" i="2"/>
  <c r="I21" i="2"/>
  <c r="G21" i="2"/>
  <c r="M20" i="2"/>
  <c r="K20" i="2"/>
  <c r="I20" i="2"/>
  <c r="G20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M12" i="2"/>
  <c r="K12" i="2"/>
  <c r="M11" i="2"/>
  <c r="K11" i="2"/>
  <c r="I11" i="2"/>
  <c r="G11" i="2"/>
  <c r="M10" i="2"/>
  <c r="K10" i="2"/>
  <c r="M7" i="2"/>
  <c r="K7" i="2"/>
  <c r="I7" i="2"/>
  <c r="G7" i="2"/>
  <c r="M6" i="2"/>
  <c r="K6" i="2"/>
  <c r="I6" i="2"/>
  <c r="G6" i="2"/>
  <c r="M5" i="2"/>
  <c r="K5" i="2"/>
  <c r="I47" i="1"/>
  <c r="M46" i="1"/>
  <c r="K46" i="1"/>
  <c r="I46" i="1"/>
  <c r="G46" i="1"/>
  <c r="M45" i="1"/>
  <c r="K45" i="1"/>
  <c r="I45" i="1"/>
  <c r="G45" i="1"/>
  <c r="M44" i="1"/>
  <c r="K44" i="1"/>
  <c r="M42" i="1"/>
  <c r="K42" i="1"/>
  <c r="I42" i="1"/>
  <c r="G42" i="1"/>
  <c r="M41" i="1"/>
  <c r="K41" i="1"/>
  <c r="M40" i="1"/>
  <c r="K40" i="1"/>
  <c r="M39" i="1"/>
  <c r="K39" i="1"/>
  <c r="I36" i="1"/>
  <c r="M35" i="1"/>
  <c r="K35" i="1"/>
  <c r="I35" i="1"/>
  <c r="G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I22" i="1"/>
  <c r="G22" i="1"/>
  <c r="M21" i="1"/>
  <c r="K21" i="1"/>
  <c r="M19" i="1"/>
  <c r="K19" i="1"/>
  <c r="M18" i="1"/>
  <c r="K18" i="1"/>
  <c r="M17" i="1"/>
  <c r="K17" i="1"/>
  <c r="M16" i="1"/>
  <c r="K16" i="1"/>
  <c r="M15" i="1"/>
  <c r="K15" i="1"/>
  <c r="M14" i="1"/>
  <c r="K14" i="1"/>
  <c r="I12" i="1"/>
  <c r="I11" i="1"/>
  <c r="G11" i="1"/>
  <c r="K11" i="1" s="1"/>
  <c r="M10" i="1"/>
  <c r="K10" i="1"/>
  <c r="M9" i="1"/>
  <c r="K9" i="1"/>
  <c r="M8" i="1"/>
  <c r="K8" i="1"/>
  <c r="M7" i="1"/>
  <c r="K7" i="1"/>
  <c r="M6" i="1"/>
  <c r="K6" i="1"/>
  <c r="M5" i="1"/>
  <c r="K5" i="1"/>
  <c r="M11" i="1" l="1"/>
  <c r="G12" i="1"/>
  <c r="M12" i="1" s="1"/>
  <c r="K12" i="1"/>
  <c r="G36" i="1"/>
  <c r="M36" i="1" l="1"/>
  <c r="K36" i="1"/>
  <c r="G47" i="1"/>
  <c r="M47" i="1" l="1"/>
  <c r="K47" i="1"/>
</calcChain>
</file>

<file path=xl/sharedStrings.xml><?xml version="1.0" encoding="utf-8"?>
<sst xmlns="http://schemas.openxmlformats.org/spreadsheetml/2006/main" count="153" uniqueCount="98">
  <si>
    <t>Apr - Dec 22</t>
  </si>
  <si>
    <t>Apr - Dec 21</t>
  </si>
  <si>
    <t>$ Change</t>
  </si>
  <si>
    <t>% Change</t>
  </si>
  <si>
    <t>Ordinary Income/Expense</t>
  </si>
  <si>
    <t>Income</t>
  </si>
  <si>
    <t>4000 · Application, Transfer Fees (Application/Transfer Fee)</t>
  </si>
  <si>
    <t>4015 · Penalty for water waste</t>
  </si>
  <si>
    <t>4020 · Commercial User Fee (Commercial User Fee)</t>
  </si>
  <si>
    <t>4040 · Non-User Fee (Non-User Fee)</t>
  </si>
  <si>
    <t>4050 · User Fee (User Fee)</t>
  </si>
  <si>
    <t>4060 · Late Payment Charge (Late Payment Charge)</t>
  </si>
  <si>
    <t>Total Income</t>
  </si>
  <si>
    <t>Gross Profit</t>
  </si>
  <si>
    <t>Expense</t>
  </si>
  <si>
    <t>Lot Rental</t>
  </si>
  <si>
    <t>Paypal Fee</t>
  </si>
  <si>
    <t>6010 · Bank Charges</t>
  </si>
  <si>
    <t>6040 · Dues &amp; Subscriptions</t>
  </si>
  <si>
    <t>6050 · Insurance &amp; Bonding Fees</t>
  </si>
  <si>
    <t>6060 · Interest</t>
  </si>
  <si>
    <t>6070 · Legal &amp; Accounting</t>
  </si>
  <si>
    <t>Legal</t>
  </si>
  <si>
    <t>Total 6070 · Legal &amp; Accounting</t>
  </si>
  <si>
    <t>6075 · Bookkeeping Fees</t>
  </si>
  <si>
    <t>6080 · Licenses &amp; Permits</t>
  </si>
  <si>
    <t>6110 · Office Supplies &amp; Postage</t>
  </si>
  <si>
    <t>6115 · Website</t>
  </si>
  <si>
    <t>6130 · Repairs &amp; Maint-General</t>
  </si>
  <si>
    <t>6160 · Utilities</t>
  </si>
  <si>
    <t>6165 · Water Manager Fees</t>
  </si>
  <si>
    <t>6175 · Water System Testing</t>
  </si>
  <si>
    <t>6180 · Water System Supplies</t>
  </si>
  <si>
    <t>6185 · Water System Equipment Repair</t>
  </si>
  <si>
    <t>6200 · Well Maintenance &amp; Repair</t>
  </si>
  <si>
    <t>6560 · Direct deposit fee</t>
  </si>
  <si>
    <t>Total Expense</t>
  </si>
  <si>
    <t>Net Ordinary Income</t>
  </si>
  <si>
    <t>Other Income/Expense</t>
  </si>
  <si>
    <t>Other Income</t>
  </si>
  <si>
    <t>Grant allocation Well 2022</t>
  </si>
  <si>
    <t>8500 · Interest - Checking</t>
  </si>
  <si>
    <t>8625 · Interest-Fidelity</t>
  </si>
  <si>
    <t>Total Other Income</t>
  </si>
  <si>
    <t>Other Expense</t>
  </si>
  <si>
    <t>Fidelity Loss on Investment</t>
  </si>
  <si>
    <t>Total Other Expense</t>
  </si>
  <si>
    <t>Net Other Income</t>
  </si>
  <si>
    <t>Net Income</t>
  </si>
  <si>
    <t>Dec 22</t>
  </si>
  <si>
    <t>Dec 21</t>
  </si>
  <si>
    <t>Dec 31, 22</t>
  </si>
  <si>
    <t>ASSETS</t>
  </si>
  <si>
    <t>Current Assets</t>
  </si>
  <si>
    <t>Checking/Savings</t>
  </si>
  <si>
    <t>New Mexico Bank &amp; Trust</t>
  </si>
  <si>
    <t>1020 · Fidelity Investments</t>
  </si>
  <si>
    <t>1021 · Fidelity Cash</t>
  </si>
  <si>
    <t>Total 1020 · Fidelity Investments</t>
  </si>
  <si>
    <t>Total Checking/Savings</t>
  </si>
  <si>
    <t>Accounts Receivable</t>
  </si>
  <si>
    <t>1200 · Accounts Receivable</t>
  </si>
  <si>
    <t>Total Accounts Receivable</t>
  </si>
  <si>
    <t>Total Current Assets</t>
  </si>
  <si>
    <t>Fixed Assets</t>
  </si>
  <si>
    <t>Pump 2012</t>
  </si>
  <si>
    <t>PUMP 2014</t>
  </si>
  <si>
    <t>pump Install 2015</t>
  </si>
  <si>
    <t>Well 2022</t>
  </si>
  <si>
    <t>1510 · Land</t>
  </si>
  <si>
    <t>1520 · Property, Plant &amp; Equipment</t>
  </si>
  <si>
    <t>1521- · drill well 2002</t>
  </si>
  <si>
    <t>1521 · Water Tank  2000</t>
  </si>
  <si>
    <t>1522 · Water Well 2004</t>
  </si>
  <si>
    <t>1523 · Pump &amp;Well Drilled 2009</t>
  </si>
  <si>
    <t>1524 · Line Improvements  2010</t>
  </si>
  <si>
    <t>1590 · Accumulated Depreciation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</si>
  <si>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</si>
  <si>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</si>
  <si>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</si>
  <si>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</si>
  <si>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</si>
  <si>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</si>
  <si>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2030 · Accrued Interest Payable</t>
  </si>
  <si>
    <t>2200 · Sales Tax Payable</t>
  </si>
  <si>
    <t>Total Other Current Liabilities</t>
  </si>
  <si>
    <t>Total Current Liabilities</t>
  </si>
  <si>
    <t>Long Term Liabilities</t>
  </si>
  <si>
    <t>DR#1 RIP 00033</t>
  </si>
  <si>
    <t>2405 · Notes Payable-2005-02</t>
  </si>
  <si>
    <t>Total Long Term Liabilities</t>
  </si>
  <si>
    <t>Total Liabilities</t>
  </si>
  <si>
    <t>Equity</t>
  </si>
  <si>
    <t>3000 · Opening Bal Equity</t>
  </si>
  <si>
    <t>3901 · *Retained Earnings</t>
  </si>
  <si>
    <t>Total Equity</t>
  </si>
  <si>
    <t>TOTAL LIABILITIES &amp; EQUITY</t>
  </si>
  <si>
    <t>Nov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</si>
</sst>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%_);\(#,##0.0#%\)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39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39" fontId="2" fillId="0" borderId="4" xfId="0" applyNumberFormat="1" applyFont="1" applyBorder="1"/>
    <xf numFmtId="164" fontId="2" fillId="0" borderId="4" xfId="0" applyNumberFormat="1" applyFont="1" applyBorder="1"/>
    <xf numFmtId="39" fontId="2" fillId="0" borderId="3" xfId="0" applyNumberFormat="1" applyFont="1" applyBorder="1"/>
    <xf numFmtId="164" fontId="2" fillId="0" borderId="3" xfId="0" applyNumberFormat="1" applyFont="1" applyBorder="1"/>
    <xf numFmtId="39" fontId="2" fillId="0" borderId="5" xfId="0" applyNumberFormat="1" applyFont="1" applyBorder="1"/>
    <xf numFmtId="164" fontId="2" fillId="0" borderId="5" xfId="0" applyNumberFormat="1" applyFont="1" applyBorder="1"/>
    <xf numFmtId="39" fontId="1" fillId="0" borderId="6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2209-88D9-4BFA-BEF2-139546F76877}">
  <sheetPr codeName="Sheet3"/>
  <dimension ref="A1:F4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E1" sqref="E1"/>
    </sheetView>
  </sheetViews>
  <sheetFormatPr defaultRowHeight="14.4" x14ac:dyDescent="0.3"/>
  <cols>
    <col min="1" max="4" width="3" style="15" customWidth="1"/>
    <col min="5" max="5" width="32.21875" style="15" customWidth="1"/>
    <col min="6" max="6" width="12.33203125" bestFit="1" customWidth="1"/>
  </cols>
  <sheetData>
    <row r="1" spans="1:6" s="19" customFormat="1" ht="15" thickBot="1" x14ac:dyDescent="0.35">
      <c r="A1" s="16"/>
      <c r="B1" s="16"/>
      <c r="C1" s="16"/>
      <c r="D1" s="16"/>
      <c r="E1" s="16"/>
      <c r="F1" s="20" t="s">
        <v>51</v>
      </c>
    </row>
    <row r="2" spans="1:6" ht="15" thickTop="1" x14ac:dyDescent="0.3">
      <c r="A2" s="1" t="s">
        <v>52</v>
      </c>
      <c r="B2" s="1"/>
      <c r="C2" s="1"/>
      <c r="D2" s="1"/>
      <c r="E2" s="1"/>
      <c r="F2" s="4"/>
    </row>
    <row r="3" spans="1:6" x14ac:dyDescent="0.3">
      <c r="A3" s="1"/>
      <c r="B3" s="1" t="s">
        <v>53</v>
      </c>
      <c r="C3" s="1"/>
      <c r="D3" s="1"/>
      <c r="E3" s="1"/>
      <c r="F3" s="4"/>
    </row>
    <row r="4" spans="1:6" x14ac:dyDescent="0.3">
      <c r="A4" s="1"/>
      <c r="B4" s="1"/>
      <c r="C4" s="1" t="s">
        <v>54</v>
      </c>
      <c r="D4" s="1"/>
      <c r="E4" s="1"/>
      <c r="F4" s="4"/>
    </row>
    <row r="5" spans="1:6" x14ac:dyDescent="0.3">
      <c r="A5" s="1"/>
      <c r="B5" s="1"/>
      <c r="C5" s="1"/>
      <c r="D5" s="1" t="s">
        <v>55</v>
      </c>
      <c r="E5" s="1"/>
      <c r="F5" s="4">
        <v>66720.75</v>
      </c>
    </row>
    <row r="6" spans="1:6" x14ac:dyDescent="0.3">
      <c r="A6" s="1"/>
      <c r="B6" s="1"/>
      <c r="C6" s="1"/>
      <c r="D6" s="1" t="s">
        <v>56</v>
      </c>
      <c r="E6" s="1"/>
      <c r="F6" s="4"/>
    </row>
    <row r="7" spans="1:6" ht="15" thickBot="1" x14ac:dyDescent="0.35">
      <c r="A7" s="1"/>
      <c r="B7" s="1"/>
      <c r="C7" s="1"/>
      <c r="D7" s="1"/>
      <c r="E7" s="1" t="s">
        <v>57</v>
      </c>
      <c r="F7" s="4">
        <v>13.68</v>
      </c>
    </row>
    <row r="8" spans="1:6" ht="15" thickBot="1" x14ac:dyDescent="0.35">
      <c r="A8" s="1"/>
      <c r="B8" s="1"/>
      <c r="C8" s="1"/>
      <c r="D8" s="1" t="s">
        <v>58</v>
      </c>
      <c r="E8" s="1"/>
      <c r="F8" s="7">
        <f>ROUND(SUM(F6:F7),5)</f>
        <v>13.68</v>
      </c>
    </row>
    <row r="9" spans="1:6" x14ac:dyDescent="0.3">
      <c r="A9" s="1"/>
      <c r="B9" s="1"/>
      <c r="C9" s="1" t="s">
        <v>59</v>
      </c>
      <c r="D9" s="1"/>
      <c r="E9" s="1"/>
      <c r="F9" s="4">
        <f>ROUND(SUM(F4:F5)+F8,5)</f>
        <v>66734.429999999993</v>
      </c>
    </row>
    <row r="10" spans="1:6" x14ac:dyDescent="0.3">
      <c r="A10" s="1"/>
      <c r="B10" s="1"/>
      <c r="C10" s="1" t="s">
        <v>60</v>
      </c>
      <c r="D10" s="1"/>
      <c r="E10" s="1"/>
      <c r="F10" s="4"/>
    </row>
    <row r="11" spans="1:6" ht="15" thickBot="1" x14ac:dyDescent="0.35">
      <c r="A11" s="1"/>
      <c r="B11" s="1"/>
      <c r="C11" s="1"/>
      <c r="D11" s="1" t="s">
        <v>61</v>
      </c>
      <c r="E11" s="1"/>
      <c r="F11" s="4">
        <v>1252.69</v>
      </c>
    </row>
    <row r="12" spans="1:6" ht="15" thickBot="1" x14ac:dyDescent="0.35">
      <c r="A12" s="1"/>
      <c r="B12" s="1"/>
      <c r="C12" s="1" t="s">
        <v>62</v>
      </c>
      <c r="D12" s="1"/>
      <c r="E12" s="1"/>
      <c r="F12" s="7">
        <f>ROUND(SUM(F10:F11),5)</f>
        <v>1252.69</v>
      </c>
    </row>
    <row r="13" spans="1:6" x14ac:dyDescent="0.3">
      <c r="A13" s="1"/>
      <c r="B13" s="1" t="s">
        <v>63</v>
      </c>
      <c r="C13" s="1"/>
      <c r="D13" s="1"/>
      <c r="E13" s="1"/>
      <c r="F13" s="4">
        <f>ROUND(F3+F9+F12,5)</f>
        <v>67987.12</v>
      </c>
    </row>
    <row r="14" spans="1:6" x14ac:dyDescent="0.3">
      <c r="A14" s="1"/>
      <c r="B14" s="1" t="s">
        <v>64</v>
      </c>
      <c r="C14" s="1"/>
      <c r="D14" s="1"/>
      <c r="E14" s="1"/>
      <c r="F14" s="4"/>
    </row>
    <row r="15" spans="1:6" x14ac:dyDescent="0.3">
      <c r="A15" s="1"/>
      <c r="B15" s="1"/>
      <c r="C15" s="1" t="s">
        <v>65</v>
      </c>
      <c r="D15" s="1"/>
      <c r="E15" s="1"/>
      <c r="F15" s="4">
        <v>2266.58</v>
      </c>
    </row>
    <row r="16" spans="1:6" x14ac:dyDescent="0.3">
      <c r="A16" s="1"/>
      <c r="B16" s="1"/>
      <c r="C16" s="1" t="s">
        <v>66</v>
      </c>
      <c r="D16" s="1"/>
      <c r="E16" s="1"/>
      <c r="F16" s="4">
        <v>4101.32</v>
      </c>
    </row>
    <row r="17" spans="1:6" x14ac:dyDescent="0.3">
      <c r="A17" s="1"/>
      <c r="B17" s="1"/>
      <c r="C17" s="1" t="s">
        <v>67</v>
      </c>
      <c r="D17" s="1"/>
      <c r="E17" s="1"/>
      <c r="F17" s="4">
        <v>3275</v>
      </c>
    </row>
    <row r="18" spans="1:6" x14ac:dyDescent="0.3">
      <c r="A18" s="1"/>
      <c r="B18" s="1"/>
      <c r="C18" s="1" t="s">
        <v>68</v>
      </c>
      <c r="D18" s="1"/>
      <c r="E18" s="1"/>
      <c r="F18" s="4">
        <v>355385.58</v>
      </c>
    </row>
    <row r="19" spans="1:6" x14ac:dyDescent="0.3">
      <c r="A19" s="1"/>
      <c r="B19" s="1"/>
      <c r="C19" s="1" t="s">
        <v>69</v>
      </c>
      <c r="D19" s="1"/>
      <c r="E19" s="1"/>
      <c r="F19" s="4">
        <v>13438</v>
      </c>
    </row>
    <row r="20" spans="1:6" x14ac:dyDescent="0.3">
      <c r="A20" s="1"/>
      <c r="B20" s="1"/>
      <c r="C20" s="1" t="s">
        <v>70</v>
      </c>
      <c r="D20" s="1"/>
      <c r="E20" s="1"/>
      <c r="F20" s="4">
        <v>255085.13</v>
      </c>
    </row>
    <row r="21" spans="1:6" x14ac:dyDescent="0.3">
      <c r="A21" s="1"/>
      <c r="B21" s="1"/>
      <c r="C21" s="1" t="s">
        <v>71</v>
      </c>
      <c r="D21" s="1"/>
      <c r="E21" s="1"/>
      <c r="F21" s="4">
        <v>11916.27</v>
      </c>
    </row>
    <row r="22" spans="1:6" x14ac:dyDescent="0.3">
      <c r="A22" s="1"/>
      <c r="B22" s="1"/>
      <c r="C22" s="1" t="s">
        <v>72</v>
      </c>
      <c r="D22" s="1"/>
      <c r="E22" s="1"/>
      <c r="F22" s="4">
        <v>121876.89</v>
      </c>
    </row>
    <row r="23" spans="1:6" x14ac:dyDescent="0.3">
      <c r="A23" s="1"/>
      <c r="B23" s="1"/>
      <c r="C23" s="1" t="s">
        <v>73</v>
      </c>
      <c r="D23" s="1"/>
      <c r="E23" s="1"/>
      <c r="F23" s="4">
        <v>25000</v>
      </c>
    </row>
    <row r="24" spans="1:6" x14ac:dyDescent="0.3">
      <c r="A24" s="1"/>
      <c r="B24" s="1"/>
      <c r="C24" s="1" t="s">
        <v>74</v>
      </c>
      <c r="D24" s="1"/>
      <c r="E24" s="1"/>
      <c r="F24" s="4">
        <v>31297.759999999998</v>
      </c>
    </row>
    <row r="25" spans="1:6" x14ac:dyDescent="0.3">
      <c r="A25" s="1"/>
      <c r="B25" s="1"/>
      <c r="C25" s="1" t="s">
        <v>75</v>
      </c>
      <c r="D25" s="1"/>
      <c r="E25" s="1"/>
      <c r="F25" s="4">
        <v>32080.35</v>
      </c>
    </row>
    <row r="26" spans="1:6" ht="15" thickBot="1" x14ac:dyDescent="0.35">
      <c r="A26" s="1"/>
      <c r="B26" s="1"/>
      <c r="C26" s="1" t="s">
        <v>76</v>
      </c>
      <c r="D26" s="1"/>
      <c r="E26" s="1"/>
      <c r="F26" s="4">
        <v>-453090.39</v>
      </c>
    </row>
    <row r="27" spans="1:6" ht="15" thickBot="1" x14ac:dyDescent="0.35">
      <c r="A27" s="1"/>
      <c r="B27" s="1" t="s">
        <v>77</v>
      </c>
      <c r="C27" s="1"/>
      <c r="D27" s="1"/>
      <c r="E27" s="1"/>
      <c r="F27" s="11">
        <f>ROUND(SUM(F14:F26),5)</f>
        <v>402632.49</v>
      </c>
    </row>
    <row r="28" spans="1:6" s="15" customFormat="1" thickBot="1" x14ac:dyDescent="0.3">
      <c r="A28" s="1" t="s">
        <v>78</v>
      </c>
      <c r="B28" s="1"/>
      <c r="C28" s="1"/>
      <c r="D28" s="1"/>
      <c r="E28" s="1"/>
      <c r="F28" s="13">
        <f>ROUND(F2+F13+F27,5)</f>
        <v>470619.61</v>
      </c>
    </row>
    <row r="29" spans="1:6" ht="15" thickTop="1" x14ac:dyDescent="0.3">
      <c r="A29" s="1" t="s">
        <v>79</v>
      </c>
      <c r="B29" s="1"/>
      <c r="C29" s="1"/>
      <c r="D29" s="1"/>
      <c r="E29" s="1"/>
      <c r="F29" s="4"/>
    </row>
    <row r="30" spans="1:6" x14ac:dyDescent="0.3">
      <c r="A30" s="1"/>
      <c r="B30" s="1" t="s">
        <v>80</v>
      </c>
      <c r="C30" s="1"/>
      <c r="D30" s="1"/>
      <c r="E30" s="1"/>
      <c r="F30" s="4"/>
    </row>
    <row r="31" spans="1:6" x14ac:dyDescent="0.3">
      <c r="A31" s="1"/>
      <c r="B31" s="1"/>
      <c r="C31" s="1" t="s">
        <v>81</v>
      </c>
      <c r="D31" s="1"/>
      <c r="E31" s="1"/>
      <c r="F31" s="4"/>
    </row>
    <row r="32" spans="1:6" x14ac:dyDescent="0.3">
      <c r="A32" s="1"/>
      <c r="B32" s="1"/>
      <c r="C32" s="1"/>
      <c r="D32" s="1" t="s">
        <v>82</v>
      </c>
      <c r="E32" s="1"/>
      <c r="F32" s="4"/>
    </row>
    <row r="33" spans="1:6" x14ac:dyDescent="0.3">
      <c r="A33" s="1"/>
      <c r="B33" s="1"/>
      <c r="C33" s="1"/>
      <c r="D33" s="1"/>
      <c r="E33" s="1" t="s">
        <v>83</v>
      </c>
      <c r="F33" s="4">
        <v>187.88</v>
      </c>
    </row>
    <row r="34" spans="1:6" ht="15" thickBot="1" x14ac:dyDescent="0.35">
      <c r="A34" s="1"/>
      <c r="B34" s="1"/>
      <c r="C34" s="1"/>
      <c r="D34" s="1"/>
      <c r="E34" s="1" t="s">
        <v>84</v>
      </c>
      <c r="F34" s="4">
        <v>26.03</v>
      </c>
    </row>
    <row r="35" spans="1:6" ht="15" thickBot="1" x14ac:dyDescent="0.35">
      <c r="A35" s="1"/>
      <c r="B35" s="1"/>
      <c r="C35" s="1"/>
      <c r="D35" s="1" t="s">
        <v>85</v>
      </c>
      <c r="E35" s="1"/>
      <c r="F35" s="7">
        <f>ROUND(SUM(F32:F34),5)</f>
        <v>213.91</v>
      </c>
    </row>
    <row r="36" spans="1:6" x14ac:dyDescent="0.3">
      <c r="A36" s="1"/>
      <c r="B36" s="1"/>
      <c r="C36" s="1" t="s">
        <v>86</v>
      </c>
      <c r="D36" s="1"/>
      <c r="E36" s="1"/>
      <c r="F36" s="4">
        <f>ROUND(F31+F35,5)</f>
        <v>213.91</v>
      </c>
    </row>
    <row r="37" spans="1:6" x14ac:dyDescent="0.3">
      <c r="A37" s="1"/>
      <c r="B37" s="1"/>
      <c r="C37" s="1" t="s">
        <v>87</v>
      </c>
      <c r="D37" s="1"/>
      <c r="E37" s="1"/>
      <c r="F37" s="4"/>
    </row>
    <row r="38" spans="1:6" x14ac:dyDescent="0.3">
      <c r="A38" s="1"/>
      <c r="B38" s="1"/>
      <c r="C38" s="1"/>
      <c r="D38" s="1" t="s">
        <v>88</v>
      </c>
      <c r="E38" s="1"/>
      <c r="F38" s="4">
        <v>175891.72</v>
      </c>
    </row>
    <row r="39" spans="1:6" ht="15" thickBot="1" x14ac:dyDescent="0.35">
      <c r="A39" s="1"/>
      <c r="B39" s="1"/>
      <c r="C39" s="1"/>
      <c r="D39" s="1" t="s">
        <v>89</v>
      </c>
      <c r="E39" s="1"/>
      <c r="F39" s="4">
        <v>4809.29</v>
      </c>
    </row>
    <row r="40" spans="1:6" ht="15" thickBot="1" x14ac:dyDescent="0.35">
      <c r="A40" s="1"/>
      <c r="B40" s="1"/>
      <c r="C40" s="1" t="s">
        <v>90</v>
      </c>
      <c r="D40" s="1"/>
      <c r="E40" s="1"/>
      <c r="F40" s="7">
        <f>ROUND(SUM(F37:F39),5)</f>
        <v>180701.01</v>
      </c>
    </row>
    <row r="41" spans="1:6" x14ac:dyDescent="0.3">
      <c r="A41" s="1"/>
      <c r="B41" s="1" t="s">
        <v>91</v>
      </c>
      <c r="C41" s="1"/>
      <c r="D41" s="1"/>
      <c r="E41" s="1"/>
      <c r="F41" s="4">
        <f>ROUND(F30+F36+F40,5)</f>
        <v>180914.92</v>
      </c>
    </row>
    <row r="42" spans="1:6" x14ac:dyDescent="0.3">
      <c r="A42" s="1"/>
      <c r="B42" s="1" t="s">
        <v>92</v>
      </c>
      <c r="C42" s="1"/>
      <c r="D42" s="1"/>
      <c r="E42" s="1"/>
      <c r="F42" s="4"/>
    </row>
    <row r="43" spans="1:6" x14ac:dyDescent="0.3">
      <c r="A43" s="1"/>
      <c r="B43" s="1"/>
      <c r="C43" s="1" t="s">
        <v>93</v>
      </c>
      <c r="D43" s="1"/>
      <c r="E43" s="1"/>
      <c r="F43" s="4">
        <v>146349.87</v>
      </c>
    </row>
    <row r="44" spans="1:6" x14ac:dyDescent="0.3">
      <c r="A44" s="1"/>
      <c r="B44" s="1"/>
      <c r="C44" s="1" t="s">
        <v>94</v>
      </c>
      <c r="D44" s="1"/>
      <c r="E44" s="1"/>
      <c r="F44" s="4">
        <v>123109.61</v>
      </c>
    </row>
    <row r="45" spans="1:6" ht="15" thickBot="1" x14ac:dyDescent="0.35">
      <c r="A45" s="1"/>
      <c r="B45" s="1"/>
      <c r="C45" s="1" t="s">
        <v>48</v>
      </c>
      <c r="D45" s="1"/>
      <c r="E45" s="1"/>
      <c r="F45" s="4">
        <v>20245.21</v>
      </c>
    </row>
    <row r="46" spans="1:6" ht="15" thickBot="1" x14ac:dyDescent="0.35">
      <c r="A46" s="1"/>
      <c r="B46" s="1" t="s">
        <v>95</v>
      </c>
      <c r="C46" s="1"/>
      <c r="D46" s="1"/>
      <c r="E46" s="1"/>
      <c r="F46" s="11">
        <f>ROUND(SUM(F42:F45),5)</f>
        <v>289704.69</v>
      </c>
    </row>
    <row r="47" spans="1:6" s="15" customFormat="1" thickBot="1" x14ac:dyDescent="0.3">
      <c r="A47" s="1" t="s">
        <v>96</v>
      </c>
      <c r="B47" s="1"/>
      <c r="C47" s="1"/>
      <c r="D47" s="1"/>
      <c r="E47" s="1"/>
      <c r="F47" s="13">
        <f>ROUND(F29+F41+F46,5)</f>
        <v>470619.61</v>
      </c>
    </row>
    <row r="48" spans="1:6" ht="15" thickTop="1" x14ac:dyDescent="0.3"/>
  </sheetData>
  <sheetProtection algorithmName="SHA-512" hashValue="ZPNWEoi7dvGpymvjwIP+3ZW95wfSEu3nOOx7VaTuNcKMRXZs0NL7n75IflvNXH54hKhCWe1Ylz7ct2g9Y9fdgw==" saltValue="h3QO4QvydN2Sq+Y2zMiueg==" spinCount="100000" sheet="1" objects="1" scenarios="1"/>
  <pageMargins left="0.7" right="0.7" top="0.75" bottom="0.75" header="0.1" footer="0.3"/>
  <pageSetup orientation="portrait" r:id="rId1"/>
  <headerFooter>
    <oddHeader>&amp;L&amp;"Arial,Bold"&amp;8 Accrual Basis&amp;C&amp;"Arial,Bold"&amp;12 Brazos Mutual Domestic Water Consumers Assoc Inc
&amp;"Arial,Bold"&amp;14 Balance Sheet
&amp;"Arial,Bold"&amp;11 As of December 31, 2022</oddHeader>
    <oddFooter>&amp;R&amp;"Arial,Bold"&amp;11 &lt;&amp;P of &amp;N&gt;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78AB-F696-40CB-8BB2-EA668FD097D0}">
  <sheetPr codeName="Sheet2"/>
  <dimension ref="A1:M29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C1" sqref="C1"/>
    </sheetView>
  </sheetViews>
  <sheetFormatPr defaultRowHeight="14.4" x14ac:dyDescent="0.3"/>
  <cols>
    <col min="1" max="5" width="3" style="15" customWidth="1"/>
    <col min="6" max="6" width="50" style="15" customWidth="1"/>
    <col min="7" max="7" width="10.109375" bestFit="1" customWidth="1"/>
    <col min="8" max="8" width="2.33203125" customWidth="1"/>
    <col min="9" max="9" width="10.109375" bestFit="1" customWidth="1"/>
    <col min="10" max="10" width="2.33203125" customWidth="1"/>
    <col min="11" max="11" width="10.109375" bestFit="1" customWidth="1"/>
    <col min="12" max="12" width="2.33203125" customWidth="1"/>
    <col min="13" max="13" width="10.88671875" bestFit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3"/>
      <c r="H1" s="2"/>
      <c r="I1" s="3"/>
      <c r="J1" s="2"/>
      <c r="K1" s="3"/>
      <c r="L1" s="2"/>
      <c r="M1" s="3"/>
    </row>
    <row r="2" spans="1:13" s="19" customFormat="1" ht="15.6" thickTop="1" thickBot="1" x14ac:dyDescent="0.35">
      <c r="A2" s="16"/>
      <c r="B2" s="16"/>
      <c r="C2" s="16"/>
      <c r="D2" s="16"/>
      <c r="E2" s="16"/>
      <c r="F2" s="16"/>
      <c r="G2" s="17" t="s">
        <v>49</v>
      </c>
      <c r="H2" s="18"/>
      <c r="I2" s="17" t="s">
        <v>50</v>
      </c>
      <c r="J2" s="18"/>
      <c r="K2" s="17" t="s">
        <v>2</v>
      </c>
      <c r="L2" s="18"/>
      <c r="M2" s="17" t="s">
        <v>3</v>
      </c>
    </row>
    <row r="3" spans="1:13" ht="15" thickTop="1" x14ac:dyDescent="0.3">
      <c r="A3" s="1"/>
      <c r="B3" s="1" t="s">
        <v>4</v>
      </c>
      <c r="C3" s="1"/>
      <c r="D3" s="1"/>
      <c r="E3" s="1"/>
      <c r="F3" s="1"/>
      <c r="G3" s="4"/>
      <c r="H3" s="5"/>
      <c r="I3" s="4"/>
      <c r="J3" s="5"/>
      <c r="K3" s="4"/>
      <c r="L3" s="5"/>
      <c r="M3" s="6"/>
    </row>
    <row r="4" spans="1:13" x14ac:dyDescent="0.3">
      <c r="A4" s="1"/>
      <c r="B4" s="1"/>
      <c r="C4" s="1"/>
      <c r="D4" s="1" t="s">
        <v>5</v>
      </c>
      <c r="E4" s="1"/>
      <c r="F4" s="1"/>
      <c r="G4" s="4"/>
      <c r="H4" s="5"/>
      <c r="I4" s="4"/>
      <c r="J4" s="5"/>
      <c r="K4" s="4"/>
      <c r="L4" s="5"/>
      <c r="M4" s="6"/>
    </row>
    <row r="5" spans="1:13" ht="15" thickBot="1" x14ac:dyDescent="0.35">
      <c r="A5" s="1"/>
      <c r="B5" s="1"/>
      <c r="C5" s="1"/>
      <c r="D5" s="1"/>
      <c r="E5" s="1" t="s">
        <v>11</v>
      </c>
      <c r="F5" s="1"/>
      <c r="G5" s="4">
        <v>139.71</v>
      </c>
      <c r="H5" s="5"/>
      <c r="I5" s="4">
        <v>0</v>
      </c>
      <c r="J5" s="5"/>
      <c r="K5" s="4">
        <f>ROUND((G5-I5),5)</f>
        <v>139.71</v>
      </c>
      <c r="L5" s="5"/>
      <c r="M5" s="6">
        <f>ROUND(IF(G5=0, IF(I5=0, 0, SIGN(-I5)), IF(I5=0, SIGN(G5), (G5-I5)/ABS(I5))),5)</f>
        <v>1</v>
      </c>
    </row>
    <row r="6" spans="1:13" ht="15" thickBot="1" x14ac:dyDescent="0.35">
      <c r="A6" s="1"/>
      <c r="B6" s="1"/>
      <c r="C6" s="1"/>
      <c r="D6" s="1" t="s">
        <v>12</v>
      </c>
      <c r="E6" s="1"/>
      <c r="F6" s="1"/>
      <c r="G6" s="7">
        <f>ROUND(SUM(G4:G5),5)</f>
        <v>139.71</v>
      </c>
      <c r="H6" s="5"/>
      <c r="I6" s="7">
        <f>ROUND(SUM(I4:I5),5)</f>
        <v>0</v>
      </c>
      <c r="J6" s="5"/>
      <c r="K6" s="7">
        <f>ROUND((G6-I6),5)</f>
        <v>139.71</v>
      </c>
      <c r="L6" s="5"/>
      <c r="M6" s="8">
        <f>ROUND(IF(G6=0, IF(I6=0, 0, SIGN(-I6)), IF(I6=0, SIGN(G6), (G6-I6)/ABS(I6))),5)</f>
        <v>1</v>
      </c>
    </row>
    <row r="7" spans="1:13" x14ac:dyDescent="0.3">
      <c r="A7" s="1"/>
      <c r="B7" s="1"/>
      <c r="C7" s="1" t="s">
        <v>13</v>
      </c>
      <c r="D7" s="1"/>
      <c r="E7" s="1"/>
      <c r="F7" s="1"/>
      <c r="G7" s="4">
        <f>G6</f>
        <v>139.71</v>
      </c>
      <c r="H7" s="5"/>
      <c r="I7" s="4">
        <f>I6</f>
        <v>0</v>
      </c>
      <c r="J7" s="5"/>
      <c r="K7" s="4">
        <f>ROUND((G7-I7),5)</f>
        <v>139.71</v>
      </c>
      <c r="L7" s="5"/>
      <c r="M7" s="6">
        <f>ROUND(IF(G7=0, IF(I7=0, 0, SIGN(-I7)), IF(I7=0, SIGN(G7), (G7-I7)/ABS(I7))),5)</f>
        <v>1</v>
      </c>
    </row>
    <row r="8" spans="1:13" x14ac:dyDescent="0.3">
      <c r="A8" s="1"/>
      <c r="B8" s="1"/>
      <c r="C8" s="1"/>
      <c r="D8" s="1" t="s">
        <v>14</v>
      </c>
      <c r="E8" s="1"/>
      <c r="F8" s="1"/>
      <c r="G8" s="4"/>
      <c r="H8" s="5"/>
      <c r="I8" s="4"/>
      <c r="J8" s="5"/>
      <c r="K8" s="4"/>
      <c r="L8" s="5"/>
      <c r="M8" s="6"/>
    </row>
    <row r="9" spans="1:13" x14ac:dyDescent="0.3">
      <c r="A9" s="1"/>
      <c r="B9" s="1"/>
      <c r="C9" s="1"/>
      <c r="D9" s="1"/>
      <c r="E9" s="1" t="s">
        <v>21</v>
      </c>
      <c r="F9" s="1"/>
      <c r="G9" s="4"/>
      <c r="H9" s="5"/>
      <c r="I9" s="4"/>
      <c r="J9" s="5"/>
      <c r="K9" s="4"/>
      <c r="L9" s="5"/>
      <c r="M9" s="6"/>
    </row>
    <row r="10" spans="1:13" ht="15" thickBot="1" x14ac:dyDescent="0.35">
      <c r="A10" s="1"/>
      <c r="B10" s="1"/>
      <c r="C10" s="1"/>
      <c r="D10" s="1"/>
      <c r="E10" s="1"/>
      <c r="F10" s="1" t="s">
        <v>22</v>
      </c>
      <c r="G10" s="9">
        <v>0</v>
      </c>
      <c r="H10" s="5"/>
      <c r="I10" s="9">
        <v>625.67999999999995</v>
      </c>
      <c r="J10" s="5"/>
      <c r="K10" s="9">
        <f t="shared" ref="K10:K21" si="0">ROUND((G10-I10),5)</f>
        <v>-625.67999999999995</v>
      </c>
      <c r="L10" s="5"/>
      <c r="M10" s="10">
        <f t="shared" ref="M10:M21" si="1">ROUND(IF(G10=0, IF(I10=0, 0, SIGN(-I10)), IF(I10=0, SIGN(G10), (G10-I10)/ABS(I10))),5)</f>
        <v>-1</v>
      </c>
    </row>
    <row r="11" spans="1:13" x14ac:dyDescent="0.3">
      <c r="A11" s="1"/>
      <c r="B11" s="1"/>
      <c r="C11" s="1"/>
      <c r="D11" s="1"/>
      <c r="E11" s="1" t="s">
        <v>23</v>
      </c>
      <c r="F11" s="1"/>
      <c r="G11" s="4">
        <f>ROUND(SUM(G9:G10),5)</f>
        <v>0</v>
      </c>
      <c r="H11" s="5"/>
      <c r="I11" s="4">
        <f>ROUND(SUM(I9:I10),5)</f>
        <v>625.67999999999995</v>
      </c>
      <c r="J11" s="5"/>
      <c r="K11" s="4">
        <f t="shared" si="0"/>
        <v>-625.67999999999995</v>
      </c>
      <c r="L11" s="5"/>
      <c r="M11" s="6">
        <f t="shared" si="1"/>
        <v>-1</v>
      </c>
    </row>
    <row r="12" spans="1:13" x14ac:dyDescent="0.3">
      <c r="A12" s="1"/>
      <c r="B12" s="1"/>
      <c r="C12" s="1"/>
      <c r="D12" s="1"/>
      <c r="E12" s="1" t="s">
        <v>24</v>
      </c>
      <c r="F12" s="1"/>
      <c r="G12" s="4">
        <v>0</v>
      </c>
      <c r="H12" s="5"/>
      <c r="I12" s="4">
        <v>215.75</v>
      </c>
      <c r="J12" s="5"/>
      <c r="K12" s="4">
        <f t="shared" si="0"/>
        <v>-215.75</v>
      </c>
      <c r="L12" s="5"/>
      <c r="M12" s="6">
        <f t="shared" si="1"/>
        <v>-1</v>
      </c>
    </row>
    <row r="13" spans="1:13" x14ac:dyDescent="0.3">
      <c r="A13" s="1"/>
      <c r="B13" s="1"/>
      <c r="C13" s="1"/>
      <c r="D13" s="1"/>
      <c r="E13" s="1" t="s">
        <v>29</v>
      </c>
      <c r="F13" s="1"/>
      <c r="G13" s="4">
        <v>782.99</v>
      </c>
      <c r="H13" s="5"/>
      <c r="I13" s="4">
        <v>497.32</v>
      </c>
      <c r="J13" s="5"/>
      <c r="K13" s="4">
        <f t="shared" si="0"/>
        <v>285.67</v>
      </c>
      <c r="L13" s="5"/>
      <c r="M13" s="6">
        <f t="shared" si="1"/>
        <v>0.57442000000000004</v>
      </c>
    </row>
    <row r="14" spans="1:13" x14ac:dyDescent="0.3">
      <c r="A14" s="1"/>
      <c r="B14" s="1"/>
      <c r="C14" s="1"/>
      <c r="D14" s="1"/>
      <c r="E14" s="1" t="s">
        <v>30</v>
      </c>
      <c r="F14" s="1"/>
      <c r="G14" s="4">
        <v>855</v>
      </c>
      <c r="H14" s="5"/>
      <c r="I14" s="4">
        <v>848.13</v>
      </c>
      <c r="J14" s="5"/>
      <c r="K14" s="4">
        <f t="shared" si="0"/>
        <v>6.87</v>
      </c>
      <c r="L14" s="5"/>
      <c r="M14" s="6">
        <f t="shared" si="1"/>
        <v>8.0999999999999996E-3</v>
      </c>
    </row>
    <row r="15" spans="1:13" x14ac:dyDescent="0.3">
      <c r="A15" s="1"/>
      <c r="B15" s="1"/>
      <c r="C15" s="1"/>
      <c r="D15" s="1"/>
      <c r="E15" s="1" t="s">
        <v>31</v>
      </c>
      <c r="F15" s="1"/>
      <c r="G15" s="4">
        <v>0</v>
      </c>
      <c r="H15" s="5"/>
      <c r="I15" s="4">
        <v>920</v>
      </c>
      <c r="J15" s="5"/>
      <c r="K15" s="4">
        <f t="shared" si="0"/>
        <v>-920</v>
      </c>
      <c r="L15" s="5"/>
      <c r="M15" s="6">
        <f t="shared" si="1"/>
        <v>-1</v>
      </c>
    </row>
    <row r="16" spans="1:13" x14ac:dyDescent="0.3">
      <c r="A16" s="1"/>
      <c r="B16" s="1"/>
      <c r="C16" s="1"/>
      <c r="D16" s="1"/>
      <c r="E16" s="1" t="s">
        <v>32</v>
      </c>
      <c r="F16" s="1"/>
      <c r="G16" s="4">
        <v>0</v>
      </c>
      <c r="H16" s="5"/>
      <c r="I16" s="4">
        <v>85.5</v>
      </c>
      <c r="J16" s="5"/>
      <c r="K16" s="4">
        <f t="shared" si="0"/>
        <v>-85.5</v>
      </c>
      <c r="L16" s="5"/>
      <c r="M16" s="6">
        <f t="shared" si="1"/>
        <v>-1</v>
      </c>
    </row>
    <row r="17" spans="1:13" x14ac:dyDescent="0.3">
      <c r="A17" s="1"/>
      <c r="B17" s="1"/>
      <c r="C17" s="1"/>
      <c r="D17" s="1"/>
      <c r="E17" s="1" t="s">
        <v>33</v>
      </c>
      <c r="F17" s="1"/>
      <c r="G17" s="4">
        <v>601.25</v>
      </c>
      <c r="H17" s="5"/>
      <c r="I17" s="4">
        <v>0</v>
      </c>
      <c r="J17" s="5"/>
      <c r="K17" s="4">
        <f t="shared" si="0"/>
        <v>601.25</v>
      </c>
      <c r="L17" s="5"/>
      <c r="M17" s="6">
        <f t="shared" si="1"/>
        <v>1</v>
      </c>
    </row>
    <row r="18" spans="1:13" x14ac:dyDescent="0.3">
      <c r="A18" s="1"/>
      <c r="B18" s="1"/>
      <c r="C18" s="1"/>
      <c r="D18" s="1"/>
      <c r="E18" s="1" t="s">
        <v>34</v>
      </c>
      <c r="F18" s="1"/>
      <c r="G18" s="4">
        <v>0</v>
      </c>
      <c r="H18" s="5"/>
      <c r="I18" s="4">
        <v>950</v>
      </c>
      <c r="J18" s="5"/>
      <c r="K18" s="4">
        <f t="shared" si="0"/>
        <v>-950</v>
      </c>
      <c r="L18" s="5"/>
      <c r="M18" s="6">
        <f t="shared" si="1"/>
        <v>-1</v>
      </c>
    </row>
    <row r="19" spans="1:13" ht="15" thickBot="1" x14ac:dyDescent="0.35">
      <c r="A19" s="1"/>
      <c r="B19" s="1"/>
      <c r="C19" s="1"/>
      <c r="D19" s="1"/>
      <c r="E19" s="1" t="s">
        <v>35</v>
      </c>
      <c r="F19" s="1"/>
      <c r="G19" s="4">
        <v>1.75</v>
      </c>
      <c r="H19" s="5"/>
      <c r="I19" s="4">
        <v>1.75</v>
      </c>
      <c r="J19" s="5"/>
      <c r="K19" s="4">
        <f t="shared" si="0"/>
        <v>0</v>
      </c>
      <c r="L19" s="5"/>
      <c r="M19" s="6">
        <f t="shared" si="1"/>
        <v>0</v>
      </c>
    </row>
    <row r="20" spans="1:13" ht="15" thickBot="1" x14ac:dyDescent="0.35">
      <c r="A20" s="1"/>
      <c r="B20" s="1"/>
      <c r="C20" s="1"/>
      <c r="D20" s="1" t="s">
        <v>36</v>
      </c>
      <c r="E20" s="1"/>
      <c r="F20" s="1"/>
      <c r="G20" s="7">
        <f>ROUND(G8+SUM(G11:G19),5)</f>
        <v>2240.9899999999998</v>
      </c>
      <c r="H20" s="5"/>
      <c r="I20" s="7">
        <f>ROUND(I8+SUM(I11:I19),5)</f>
        <v>4144.13</v>
      </c>
      <c r="J20" s="5"/>
      <c r="K20" s="7">
        <f t="shared" si="0"/>
        <v>-1903.14</v>
      </c>
      <c r="L20" s="5"/>
      <c r="M20" s="8">
        <f t="shared" si="1"/>
        <v>-0.45923999999999998</v>
      </c>
    </row>
    <row r="21" spans="1:13" x14ac:dyDescent="0.3">
      <c r="A21" s="1"/>
      <c r="B21" s="1" t="s">
        <v>37</v>
      </c>
      <c r="C21" s="1"/>
      <c r="D21" s="1"/>
      <c r="E21" s="1"/>
      <c r="F21" s="1"/>
      <c r="G21" s="4">
        <f>ROUND(G3+G7-G20,5)</f>
        <v>-2101.2800000000002</v>
      </c>
      <c r="H21" s="5"/>
      <c r="I21" s="4">
        <f>ROUND(I3+I7-I20,5)</f>
        <v>-4144.13</v>
      </c>
      <c r="J21" s="5"/>
      <c r="K21" s="4">
        <f t="shared" si="0"/>
        <v>2042.85</v>
      </c>
      <c r="L21" s="5"/>
      <c r="M21" s="6">
        <f t="shared" si="1"/>
        <v>0.49295</v>
      </c>
    </row>
    <row r="22" spans="1:13" x14ac:dyDescent="0.3">
      <c r="A22" s="1"/>
      <c r="B22" s="1" t="s">
        <v>38</v>
      </c>
      <c r="C22" s="1"/>
      <c r="D22" s="1"/>
      <c r="E22" s="1"/>
      <c r="F22" s="1"/>
      <c r="G22" s="4"/>
      <c r="H22" s="5"/>
      <c r="I22" s="4"/>
      <c r="J22" s="5"/>
      <c r="K22" s="4"/>
      <c r="L22" s="5"/>
      <c r="M22" s="6"/>
    </row>
    <row r="23" spans="1:13" x14ac:dyDescent="0.3">
      <c r="A23" s="1"/>
      <c r="B23" s="1"/>
      <c r="C23" s="1" t="s">
        <v>39</v>
      </c>
      <c r="D23" s="1"/>
      <c r="E23" s="1"/>
      <c r="F23" s="1"/>
      <c r="G23" s="4"/>
      <c r="H23" s="5"/>
      <c r="I23" s="4"/>
      <c r="J23" s="5"/>
      <c r="K23" s="4"/>
      <c r="L23" s="5"/>
      <c r="M23" s="6"/>
    </row>
    <row r="24" spans="1:13" x14ac:dyDescent="0.3">
      <c r="A24" s="1"/>
      <c r="B24" s="1"/>
      <c r="C24" s="1"/>
      <c r="D24" s="1" t="s">
        <v>41</v>
      </c>
      <c r="E24" s="1"/>
      <c r="F24" s="1"/>
      <c r="G24" s="4">
        <v>2.86</v>
      </c>
      <c r="H24" s="5"/>
      <c r="I24" s="4">
        <v>0.33</v>
      </c>
      <c r="J24" s="5"/>
      <c r="K24" s="4">
        <f>ROUND((G24-I24),5)</f>
        <v>2.5299999999999998</v>
      </c>
      <c r="L24" s="5"/>
      <c r="M24" s="6">
        <f>ROUND(IF(G24=0, IF(I24=0, 0, SIGN(-I24)), IF(I24=0, SIGN(G24), (G24-I24)/ABS(I24))),5)</f>
        <v>7.6666699999999999</v>
      </c>
    </row>
    <row r="25" spans="1:13" ht="15" thickBot="1" x14ac:dyDescent="0.35">
      <c r="A25" s="1"/>
      <c r="B25" s="1"/>
      <c r="C25" s="1"/>
      <c r="D25" s="1" t="s">
        <v>42</v>
      </c>
      <c r="E25" s="1"/>
      <c r="F25" s="1"/>
      <c r="G25" s="4">
        <v>0</v>
      </c>
      <c r="H25" s="5"/>
      <c r="I25" s="4">
        <v>263.94</v>
      </c>
      <c r="J25" s="5"/>
      <c r="K25" s="4">
        <f>ROUND((G25-I25),5)</f>
        <v>-263.94</v>
      </c>
      <c r="L25" s="5"/>
      <c r="M25" s="6">
        <f>ROUND(IF(G25=0, IF(I25=0, 0, SIGN(-I25)), IF(I25=0, SIGN(G25), (G25-I25)/ABS(I25))),5)</f>
        <v>-1</v>
      </c>
    </row>
    <row r="26" spans="1:13" ht="15" thickBot="1" x14ac:dyDescent="0.35">
      <c r="A26" s="1"/>
      <c r="B26" s="1"/>
      <c r="C26" s="1" t="s">
        <v>43</v>
      </c>
      <c r="D26" s="1"/>
      <c r="E26" s="1"/>
      <c r="F26" s="1"/>
      <c r="G26" s="11">
        <f>ROUND(SUM(G23:G25),5)</f>
        <v>2.86</v>
      </c>
      <c r="H26" s="5"/>
      <c r="I26" s="11">
        <f>ROUND(SUM(I23:I25),5)</f>
        <v>264.27</v>
      </c>
      <c r="J26" s="5"/>
      <c r="K26" s="11">
        <f>ROUND((G26-I26),5)</f>
        <v>-261.41000000000003</v>
      </c>
      <c r="L26" s="5"/>
      <c r="M26" s="12">
        <f>ROUND(IF(G26=0, IF(I26=0, 0, SIGN(-I26)), IF(I26=0, SIGN(G26), (G26-I26)/ABS(I26))),5)</f>
        <v>-0.98917999999999995</v>
      </c>
    </row>
    <row r="27" spans="1:13" ht="15" thickBot="1" x14ac:dyDescent="0.35">
      <c r="A27" s="1"/>
      <c r="B27" s="1" t="s">
        <v>47</v>
      </c>
      <c r="C27" s="1"/>
      <c r="D27" s="1"/>
      <c r="E27" s="1"/>
      <c r="F27" s="1"/>
      <c r="G27" s="11">
        <f>ROUND(G22+G26,5)</f>
        <v>2.86</v>
      </c>
      <c r="H27" s="5"/>
      <c r="I27" s="11">
        <f>ROUND(I22+I26,5)</f>
        <v>264.27</v>
      </c>
      <c r="J27" s="5"/>
      <c r="K27" s="11">
        <f>ROUND((G27-I27),5)</f>
        <v>-261.41000000000003</v>
      </c>
      <c r="L27" s="5"/>
      <c r="M27" s="12">
        <f>ROUND(IF(G27=0, IF(I27=0, 0, SIGN(-I27)), IF(I27=0, SIGN(G27), (G27-I27)/ABS(I27))),5)</f>
        <v>-0.98917999999999995</v>
      </c>
    </row>
    <row r="28" spans="1:13" s="15" customFormat="1" thickBot="1" x14ac:dyDescent="0.3">
      <c r="A28" s="1" t="s">
        <v>48</v>
      </c>
      <c r="B28" s="1"/>
      <c r="C28" s="1"/>
      <c r="D28" s="1"/>
      <c r="E28" s="1"/>
      <c r="F28" s="1"/>
      <c r="G28" s="13">
        <f>ROUND(G21+G27,5)</f>
        <v>-2098.42</v>
      </c>
      <c r="H28" s="1"/>
      <c r="I28" s="13">
        <f>ROUND(I21+I27,5)</f>
        <v>-3879.86</v>
      </c>
      <c r="J28" s="1"/>
      <c r="K28" s="13">
        <f>ROUND((G28-I28),5)</f>
        <v>1781.44</v>
      </c>
      <c r="L28" s="1"/>
      <c r="M28" s="14">
        <f>ROUND(IF(G28=0, IF(I28=0, 0, SIGN(-I28)), IF(I28=0, SIGN(G28), (G28-I28)/ABS(I28))),5)</f>
        <v>0.45915</v>
      </c>
    </row>
    <row r="29" spans="1:13" ht="15" thickTop="1" x14ac:dyDescent="0.3"/>
  </sheetData>
  <sheetProtection algorithmName="SHA-512" hashValue="DHhpp5CsMOIhtv9gdW1pT8+hZsPWQnN77Cs60w5xHsDtrB8bkG5UiK24WQqVMHtk2Z5oIJRpfV7RP/MWj2Nkxw==" saltValue="PLnMTbFnJIkc9HEtBJD38A==" spinCount="100000" sheet="1" objects="1" scenarios="1"/>
  <pageMargins left="0.7" right="0.7" top="0.75" bottom="0.75" header="0.1" footer="0.3"/>
  <pageSetup orientation="portrait" r:id="rId1"/>
  <headerFooter>
    <oddHeader>&amp;L&amp;"Arial,Bold"&amp;8 Accrual Basis&amp;C&amp;"Arial,Bold"&amp;12 Brazos Mutual Domestic Water Consumers Assoc Inc
&amp;"Arial,Bold"&amp;14 Profit &amp;&amp; Loss Prev Year Comparison
&amp;"Arial,Bold"&amp;11 December 2022</oddHeader>
    <oddFooter>&amp;R&amp;"Arial,Bold"&amp;11 &lt;&amp;P of &amp;N&gt;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18C1-B8BF-4044-8ADD-19F36147142B}">
  <sheetPr codeName="Sheet1"/>
  <dimension ref="A1:M48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10" sqref="G10"/>
    </sheetView>
  </sheetViews>
  <sheetFormatPr defaultRowHeight="14.4" x14ac:dyDescent="0.3"/>
  <cols>
    <col min="1" max="5" width="3" style="15" customWidth="1"/>
    <col min="6" max="6" width="57.44140625" style="15" customWidth="1"/>
    <col min="7" max="7" width="12.77734375" bestFit="1" customWidth="1"/>
    <col min="8" max="8" width="2.33203125" customWidth="1"/>
    <col min="9" max="9" width="12.77734375" bestFit="1" customWidth="1"/>
    <col min="10" max="10" width="2.33203125" customWidth="1"/>
    <col min="11" max="11" width="11.21875" bestFit="1" customWidth="1"/>
    <col min="12" max="12" width="2.33203125" customWidth="1"/>
    <col min="13" max="13" width="10.88671875" bestFit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3"/>
      <c r="H1" s="2"/>
      <c r="I1" s="3"/>
      <c r="J1" s="2"/>
      <c r="K1" s="3"/>
      <c r="L1" s="2"/>
      <c r="M1" s="3"/>
    </row>
    <row r="2" spans="1:13" s="19" customFormat="1" ht="15.6" thickTop="1" thickBot="1" x14ac:dyDescent="0.35">
      <c r="A2" s="16"/>
      <c r="B2" s="16"/>
      <c r="C2" s="16"/>
      <c r="D2" s="16"/>
      <c r="E2" s="16"/>
      <c r="F2" s="16"/>
      <c r="G2" s="17" t="s">
        <v>0</v>
      </c>
      <c r="H2" s="18"/>
      <c r="I2" s="17" t="s">
        <v>1</v>
      </c>
      <c r="J2" s="18"/>
      <c r="K2" s="17" t="s">
        <v>2</v>
      </c>
      <c r="L2" s="18"/>
      <c r="M2" s="17" t="s">
        <v>3</v>
      </c>
    </row>
    <row r="3" spans="1:13" ht="15" thickTop="1" x14ac:dyDescent="0.3">
      <c r="A3" s="1"/>
      <c r="B3" s="1" t="s">
        <v>4</v>
      </c>
      <c r="C3" s="1"/>
      <c r="D3" s="1"/>
      <c r="E3" s="1"/>
      <c r="F3" s="1"/>
      <c r="G3" s="4"/>
      <c r="H3" s="5"/>
      <c r="I3" s="4"/>
      <c r="J3" s="5"/>
      <c r="K3" s="4"/>
      <c r="L3" s="5"/>
      <c r="M3" s="6"/>
    </row>
    <row r="4" spans="1:13" x14ac:dyDescent="0.3">
      <c r="A4" s="1"/>
      <c r="B4" s="1"/>
      <c r="C4" s="1"/>
      <c r="D4" s="1" t="s">
        <v>5</v>
      </c>
      <c r="E4" s="1"/>
      <c r="F4" s="1"/>
      <c r="G4" s="4"/>
      <c r="H4" s="5"/>
      <c r="I4" s="4"/>
      <c r="J4" s="5"/>
      <c r="K4" s="4"/>
      <c r="L4" s="5"/>
      <c r="M4" s="6"/>
    </row>
    <row r="5" spans="1:13" x14ac:dyDescent="0.3">
      <c r="A5" s="1"/>
      <c r="B5" s="1"/>
      <c r="C5" s="1"/>
      <c r="D5" s="1"/>
      <c r="E5" s="1" t="s">
        <v>6</v>
      </c>
      <c r="F5" s="1"/>
      <c r="G5" s="4">
        <v>0</v>
      </c>
      <c r="H5" s="5"/>
      <c r="I5" s="4">
        <v>150</v>
      </c>
      <c r="J5" s="5"/>
      <c r="K5" s="4">
        <f t="shared" ref="K5:K12" si="0">ROUND((G5-I5),5)</f>
        <v>-150</v>
      </c>
      <c r="L5" s="5"/>
      <c r="M5" s="6">
        <f t="shared" ref="M5:M12" si="1">ROUND(IF(G5=0, IF(I5=0, 0, SIGN(-I5)), IF(I5=0, SIGN(G5), (G5-I5)/ABS(I5))),5)</f>
        <v>-1</v>
      </c>
    </row>
    <row r="6" spans="1:13" x14ac:dyDescent="0.3">
      <c r="A6" s="1"/>
      <c r="B6" s="1"/>
      <c r="C6" s="1"/>
      <c r="D6" s="1"/>
      <c r="E6" s="1" t="s">
        <v>7</v>
      </c>
      <c r="F6" s="1"/>
      <c r="G6" s="4">
        <v>0</v>
      </c>
      <c r="H6" s="5"/>
      <c r="I6" s="4">
        <v>250</v>
      </c>
      <c r="J6" s="5"/>
      <c r="K6" s="4">
        <f t="shared" si="0"/>
        <v>-250</v>
      </c>
      <c r="L6" s="5"/>
      <c r="M6" s="6">
        <f t="shared" si="1"/>
        <v>-1</v>
      </c>
    </row>
    <row r="7" spans="1:13" x14ac:dyDescent="0.3">
      <c r="A7" s="1"/>
      <c r="B7" s="1"/>
      <c r="C7" s="1"/>
      <c r="D7" s="1"/>
      <c r="E7" s="1" t="s">
        <v>8</v>
      </c>
      <c r="F7" s="1"/>
      <c r="G7" s="4">
        <v>750</v>
      </c>
      <c r="H7" s="5"/>
      <c r="I7" s="4">
        <v>750</v>
      </c>
      <c r="J7" s="5"/>
      <c r="K7" s="4">
        <f t="shared" si="0"/>
        <v>0</v>
      </c>
      <c r="L7" s="5"/>
      <c r="M7" s="6">
        <f t="shared" si="1"/>
        <v>0</v>
      </c>
    </row>
    <row r="8" spans="1:13" x14ac:dyDescent="0.3">
      <c r="A8" s="1"/>
      <c r="B8" s="1"/>
      <c r="C8" s="1"/>
      <c r="D8" s="1"/>
      <c r="E8" s="1" t="s">
        <v>9</v>
      </c>
      <c r="F8" s="1"/>
      <c r="G8" s="4">
        <v>1649.02</v>
      </c>
      <c r="H8" s="5"/>
      <c r="I8" s="4">
        <v>1760</v>
      </c>
      <c r="J8" s="5"/>
      <c r="K8" s="4">
        <f t="shared" si="0"/>
        <v>-110.98</v>
      </c>
      <c r="L8" s="5"/>
      <c r="M8" s="6">
        <f t="shared" si="1"/>
        <v>-6.3060000000000005E-2</v>
      </c>
    </row>
    <row r="9" spans="1:13" x14ac:dyDescent="0.3">
      <c r="A9" s="1"/>
      <c r="B9" s="1"/>
      <c r="C9" s="1"/>
      <c r="D9" s="1"/>
      <c r="E9" s="1" t="s">
        <v>10</v>
      </c>
      <c r="F9" s="1"/>
      <c r="G9" s="4">
        <v>55040</v>
      </c>
      <c r="H9" s="5"/>
      <c r="I9" s="4">
        <v>54179.94</v>
      </c>
      <c r="J9" s="5"/>
      <c r="K9" s="4">
        <f t="shared" si="0"/>
        <v>860.06</v>
      </c>
      <c r="L9" s="5"/>
      <c r="M9" s="6">
        <f t="shared" si="1"/>
        <v>1.5869999999999999E-2</v>
      </c>
    </row>
    <row r="10" spans="1:13" ht="15" thickBot="1" x14ac:dyDescent="0.35">
      <c r="A10" s="1"/>
      <c r="B10" s="1"/>
      <c r="C10" s="1"/>
      <c r="D10" s="1"/>
      <c r="E10" s="1" t="s">
        <v>11</v>
      </c>
      <c r="F10" s="1"/>
      <c r="G10" s="4">
        <v>784.94</v>
      </c>
      <c r="H10" s="5"/>
      <c r="I10" s="4">
        <v>536.79999999999995</v>
      </c>
      <c r="J10" s="5"/>
      <c r="K10" s="4">
        <f t="shared" si="0"/>
        <v>248.14</v>
      </c>
      <c r="L10" s="5"/>
      <c r="M10" s="6">
        <f t="shared" si="1"/>
        <v>0.46226</v>
      </c>
    </row>
    <row r="11" spans="1:13" ht="15" thickBot="1" x14ac:dyDescent="0.35">
      <c r="A11" s="1"/>
      <c r="B11" s="1"/>
      <c r="C11" s="1"/>
      <c r="D11" s="1" t="s">
        <v>12</v>
      </c>
      <c r="E11" s="1"/>
      <c r="F11" s="1"/>
      <c r="G11" s="7">
        <f>ROUND(SUM(G4:G10),5)</f>
        <v>58223.96</v>
      </c>
      <c r="H11" s="5"/>
      <c r="I11" s="7">
        <f>ROUND(SUM(I4:I10),5)</f>
        <v>57626.74</v>
      </c>
      <c r="J11" s="5"/>
      <c r="K11" s="7">
        <f t="shared" si="0"/>
        <v>597.22</v>
      </c>
      <c r="L11" s="5"/>
      <c r="M11" s="8">
        <f t="shared" si="1"/>
        <v>1.0359999999999999E-2</v>
      </c>
    </row>
    <row r="12" spans="1:13" x14ac:dyDescent="0.3">
      <c r="A12" s="1"/>
      <c r="B12" s="1"/>
      <c r="C12" s="1" t="s">
        <v>13</v>
      </c>
      <c r="D12" s="1"/>
      <c r="E12" s="1"/>
      <c r="F12" s="1"/>
      <c r="G12" s="4">
        <f>G11</f>
        <v>58223.96</v>
      </c>
      <c r="H12" s="5"/>
      <c r="I12" s="4">
        <f>I11</f>
        <v>57626.74</v>
      </c>
      <c r="J12" s="5"/>
      <c r="K12" s="4">
        <f t="shared" si="0"/>
        <v>597.22</v>
      </c>
      <c r="L12" s="5"/>
      <c r="M12" s="6">
        <f t="shared" si="1"/>
        <v>1.0359999999999999E-2</v>
      </c>
    </row>
    <row r="13" spans="1:13" x14ac:dyDescent="0.3">
      <c r="A13" s="1"/>
      <c r="B13" s="1"/>
      <c r="C13" s="1"/>
      <c r="D13" s="1" t="s">
        <v>14</v>
      </c>
      <c r="E13" s="1"/>
      <c r="F13" s="1"/>
      <c r="G13" s="4"/>
      <c r="H13" s="5"/>
      <c r="I13" s="4"/>
      <c r="J13" s="5"/>
      <c r="K13" s="4"/>
      <c r="L13" s="5"/>
      <c r="M13" s="6"/>
    </row>
    <row r="14" spans="1:13" x14ac:dyDescent="0.3">
      <c r="A14" s="1"/>
      <c r="B14" s="1"/>
      <c r="C14" s="1"/>
      <c r="D14" s="1"/>
      <c r="E14" s="1" t="s">
        <v>15</v>
      </c>
      <c r="F14" s="1"/>
      <c r="G14" s="4">
        <v>981.76</v>
      </c>
      <c r="H14" s="5"/>
      <c r="I14" s="4">
        <v>903</v>
      </c>
      <c r="J14" s="5"/>
      <c r="K14" s="4">
        <f t="shared" ref="K14:K19" si="2">ROUND((G14-I14),5)</f>
        <v>78.760000000000005</v>
      </c>
      <c r="L14" s="5"/>
      <c r="M14" s="6">
        <f t="shared" ref="M14:M19" si="3">ROUND(IF(G14=0, IF(I14=0, 0, SIGN(-I14)), IF(I14=0, SIGN(G14), (G14-I14)/ABS(I14))),5)</f>
        <v>8.7220000000000006E-2</v>
      </c>
    </row>
    <row r="15" spans="1:13" x14ac:dyDescent="0.3">
      <c r="A15" s="1"/>
      <c r="B15" s="1"/>
      <c r="C15" s="1"/>
      <c r="D15" s="1"/>
      <c r="E15" s="1" t="s">
        <v>16</v>
      </c>
      <c r="F15" s="1"/>
      <c r="G15" s="4">
        <v>439.27</v>
      </c>
      <c r="H15" s="5"/>
      <c r="I15" s="4">
        <v>265.36</v>
      </c>
      <c r="J15" s="5"/>
      <c r="K15" s="4">
        <f t="shared" si="2"/>
        <v>173.91</v>
      </c>
      <c r="L15" s="5"/>
      <c r="M15" s="6">
        <f t="shared" si="3"/>
        <v>0.65537000000000001</v>
      </c>
    </row>
    <row r="16" spans="1:13" x14ac:dyDescent="0.3">
      <c r="A16" s="1"/>
      <c r="B16" s="1"/>
      <c r="C16" s="1"/>
      <c r="D16" s="1"/>
      <c r="E16" s="1" t="s">
        <v>17</v>
      </c>
      <c r="F16" s="1"/>
      <c r="G16" s="4">
        <v>12</v>
      </c>
      <c r="H16" s="5"/>
      <c r="I16" s="4">
        <v>0</v>
      </c>
      <c r="J16" s="5"/>
      <c r="K16" s="4">
        <f t="shared" si="2"/>
        <v>12</v>
      </c>
      <c r="L16" s="5"/>
      <c r="M16" s="6">
        <f t="shared" si="3"/>
        <v>1</v>
      </c>
    </row>
    <row r="17" spans="1:13" x14ac:dyDescent="0.3">
      <c r="A17" s="1"/>
      <c r="B17" s="1"/>
      <c r="C17" s="1"/>
      <c r="D17" s="1"/>
      <c r="E17" s="1" t="s">
        <v>18</v>
      </c>
      <c r="F17" s="1"/>
      <c r="G17" s="4">
        <v>0</v>
      </c>
      <c r="H17" s="5"/>
      <c r="I17" s="4">
        <v>675</v>
      </c>
      <c r="J17" s="5"/>
      <c r="K17" s="4">
        <f t="shared" si="2"/>
        <v>-675</v>
      </c>
      <c r="L17" s="5"/>
      <c r="M17" s="6">
        <f t="shared" si="3"/>
        <v>-1</v>
      </c>
    </row>
    <row r="18" spans="1:13" x14ac:dyDescent="0.3">
      <c r="A18" s="1"/>
      <c r="B18" s="1"/>
      <c r="C18" s="1"/>
      <c r="D18" s="1"/>
      <c r="E18" s="1" t="s">
        <v>19</v>
      </c>
      <c r="F18" s="1"/>
      <c r="G18" s="4">
        <v>4435</v>
      </c>
      <c r="H18" s="5"/>
      <c r="I18" s="4">
        <v>961</v>
      </c>
      <c r="J18" s="5"/>
      <c r="K18" s="4">
        <f t="shared" si="2"/>
        <v>3474</v>
      </c>
      <c r="L18" s="5"/>
      <c r="M18" s="6">
        <f t="shared" si="3"/>
        <v>3.6149800000000001</v>
      </c>
    </row>
    <row r="19" spans="1:13" x14ac:dyDescent="0.3">
      <c r="A19" s="1"/>
      <c r="B19" s="1"/>
      <c r="C19" s="1"/>
      <c r="D19" s="1"/>
      <c r="E19" s="1" t="s">
        <v>20</v>
      </c>
      <c r="F19" s="1"/>
      <c r="G19" s="4">
        <v>2180.25</v>
      </c>
      <c r="H19" s="5"/>
      <c r="I19" s="4">
        <v>403.27</v>
      </c>
      <c r="J19" s="5"/>
      <c r="K19" s="4">
        <f t="shared" si="2"/>
        <v>1776.98</v>
      </c>
      <c r="L19" s="5"/>
      <c r="M19" s="6">
        <f t="shared" si="3"/>
        <v>4.4064300000000003</v>
      </c>
    </row>
    <row r="20" spans="1:13" x14ac:dyDescent="0.3">
      <c r="A20" s="1"/>
      <c r="B20" s="1"/>
      <c r="C20" s="1"/>
      <c r="D20" s="1"/>
      <c r="E20" s="1" t="s">
        <v>21</v>
      </c>
      <c r="F20" s="1"/>
      <c r="G20" s="4"/>
      <c r="H20" s="5"/>
      <c r="I20" s="4"/>
      <c r="J20" s="5"/>
      <c r="K20" s="4"/>
      <c r="L20" s="5"/>
      <c r="M20" s="6"/>
    </row>
    <row r="21" spans="1:13" ht="15" thickBot="1" x14ac:dyDescent="0.35">
      <c r="A21" s="1"/>
      <c r="B21" s="1"/>
      <c r="C21" s="1"/>
      <c r="D21" s="1"/>
      <c r="E21" s="1"/>
      <c r="F21" s="1" t="s">
        <v>22</v>
      </c>
      <c r="G21" s="9">
        <v>631.07000000000005</v>
      </c>
      <c r="H21" s="5"/>
      <c r="I21" s="9">
        <v>10900.39</v>
      </c>
      <c r="J21" s="5"/>
      <c r="K21" s="9">
        <f t="shared" ref="K21:K36" si="4">ROUND((G21-I21),5)</f>
        <v>-10269.32</v>
      </c>
      <c r="L21" s="5"/>
      <c r="M21" s="10">
        <f t="shared" ref="M21:M36" si="5">ROUND(IF(G21=0, IF(I21=0, 0, SIGN(-I21)), IF(I21=0, SIGN(G21), (G21-I21)/ABS(I21))),5)</f>
        <v>-0.94211</v>
      </c>
    </row>
    <row r="22" spans="1:13" x14ac:dyDescent="0.3">
      <c r="A22" s="1"/>
      <c r="B22" s="1"/>
      <c r="C22" s="1"/>
      <c r="D22" s="1"/>
      <c r="E22" s="1" t="s">
        <v>23</v>
      </c>
      <c r="F22" s="1"/>
      <c r="G22" s="4">
        <f>ROUND(SUM(G20:G21),5)</f>
        <v>631.07000000000005</v>
      </c>
      <c r="H22" s="5"/>
      <c r="I22" s="4">
        <f>ROUND(SUM(I20:I21),5)</f>
        <v>10900.39</v>
      </c>
      <c r="J22" s="5"/>
      <c r="K22" s="4">
        <f t="shared" si="4"/>
        <v>-10269.32</v>
      </c>
      <c r="L22" s="5"/>
      <c r="M22" s="6">
        <f t="shared" si="5"/>
        <v>-0.94211</v>
      </c>
    </row>
    <row r="23" spans="1:13" x14ac:dyDescent="0.3">
      <c r="A23" s="1"/>
      <c r="B23" s="1"/>
      <c r="C23" s="1"/>
      <c r="D23" s="1"/>
      <c r="E23" s="1" t="s">
        <v>24</v>
      </c>
      <c r="F23" s="1"/>
      <c r="G23" s="4">
        <v>2485.02</v>
      </c>
      <c r="H23" s="5"/>
      <c r="I23" s="4">
        <v>2327.35</v>
      </c>
      <c r="J23" s="5"/>
      <c r="K23" s="4">
        <f t="shared" si="4"/>
        <v>157.66999999999999</v>
      </c>
      <c r="L23" s="5"/>
      <c r="M23" s="6">
        <f t="shared" si="5"/>
        <v>6.7750000000000005E-2</v>
      </c>
    </row>
    <row r="24" spans="1:13" x14ac:dyDescent="0.3">
      <c r="A24" s="1"/>
      <c r="B24" s="1"/>
      <c r="C24" s="1"/>
      <c r="D24" s="1"/>
      <c r="E24" s="1" t="s">
        <v>25</v>
      </c>
      <c r="F24" s="1"/>
      <c r="G24" s="4">
        <v>56.93</v>
      </c>
      <c r="H24" s="5"/>
      <c r="I24" s="4">
        <v>881.21</v>
      </c>
      <c r="J24" s="5"/>
      <c r="K24" s="4">
        <f t="shared" si="4"/>
        <v>-824.28</v>
      </c>
      <c r="L24" s="5"/>
      <c r="M24" s="6">
        <f t="shared" si="5"/>
        <v>-0.93540000000000001</v>
      </c>
    </row>
    <row r="25" spans="1:13" x14ac:dyDescent="0.3">
      <c r="A25" s="1"/>
      <c r="B25" s="1"/>
      <c r="C25" s="1"/>
      <c r="D25" s="1"/>
      <c r="E25" s="1" t="s">
        <v>26</v>
      </c>
      <c r="F25" s="1"/>
      <c r="G25" s="4">
        <v>693.06</v>
      </c>
      <c r="H25" s="5"/>
      <c r="I25" s="4">
        <v>527.91999999999996</v>
      </c>
      <c r="J25" s="5"/>
      <c r="K25" s="4">
        <f t="shared" si="4"/>
        <v>165.14</v>
      </c>
      <c r="L25" s="5"/>
      <c r="M25" s="6">
        <f t="shared" si="5"/>
        <v>0.31280999999999998</v>
      </c>
    </row>
    <row r="26" spans="1:13" x14ac:dyDescent="0.3">
      <c r="A26" s="1"/>
      <c r="B26" s="1"/>
      <c r="C26" s="1"/>
      <c r="D26" s="1"/>
      <c r="E26" s="1" t="s">
        <v>27</v>
      </c>
      <c r="F26" s="1"/>
      <c r="G26" s="4">
        <v>115.04</v>
      </c>
      <c r="H26" s="5"/>
      <c r="I26" s="4">
        <v>0</v>
      </c>
      <c r="J26" s="5"/>
      <c r="K26" s="4">
        <f t="shared" si="4"/>
        <v>115.04</v>
      </c>
      <c r="L26" s="5"/>
      <c r="M26" s="6">
        <f t="shared" si="5"/>
        <v>1</v>
      </c>
    </row>
    <row r="27" spans="1:13" x14ac:dyDescent="0.3">
      <c r="A27" s="1"/>
      <c r="B27" s="1"/>
      <c r="C27" s="1"/>
      <c r="D27" s="1"/>
      <c r="E27" s="1" t="s">
        <v>28</v>
      </c>
      <c r="F27" s="1"/>
      <c r="G27" s="4">
        <v>5537.79</v>
      </c>
      <c r="H27" s="5"/>
      <c r="I27" s="4">
        <v>0</v>
      </c>
      <c r="J27" s="5"/>
      <c r="K27" s="4">
        <f t="shared" si="4"/>
        <v>5537.79</v>
      </c>
      <c r="L27" s="5"/>
      <c r="M27" s="6">
        <f t="shared" si="5"/>
        <v>1</v>
      </c>
    </row>
    <row r="28" spans="1:13" x14ac:dyDescent="0.3">
      <c r="A28" s="1"/>
      <c r="B28" s="1"/>
      <c r="C28" s="1"/>
      <c r="D28" s="1"/>
      <c r="E28" s="1" t="s">
        <v>29</v>
      </c>
      <c r="F28" s="1"/>
      <c r="G28" s="4">
        <v>6218.13</v>
      </c>
      <c r="H28" s="5"/>
      <c r="I28" s="4">
        <v>4853.3100000000004</v>
      </c>
      <c r="J28" s="5"/>
      <c r="K28" s="4">
        <f t="shared" si="4"/>
        <v>1364.82</v>
      </c>
      <c r="L28" s="5"/>
      <c r="M28" s="6">
        <f t="shared" si="5"/>
        <v>0.28121000000000002</v>
      </c>
    </row>
    <row r="29" spans="1:13" x14ac:dyDescent="0.3">
      <c r="A29" s="1"/>
      <c r="B29" s="1"/>
      <c r="C29" s="1"/>
      <c r="D29" s="1"/>
      <c r="E29" s="1" t="s">
        <v>30</v>
      </c>
      <c r="F29" s="1"/>
      <c r="G29" s="4">
        <v>8543.1299999999992</v>
      </c>
      <c r="H29" s="5"/>
      <c r="I29" s="4">
        <v>6791.91</v>
      </c>
      <c r="J29" s="5"/>
      <c r="K29" s="4">
        <f t="shared" si="4"/>
        <v>1751.22</v>
      </c>
      <c r="L29" s="5"/>
      <c r="M29" s="6">
        <f t="shared" si="5"/>
        <v>0.25784000000000001</v>
      </c>
    </row>
    <row r="30" spans="1:13" x14ac:dyDescent="0.3">
      <c r="A30" s="1"/>
      <c r="B30" s="1"/>
      <c r="C30" s="1"/>
      <c r="D30" s="1"/>
      <c r="E30" s="1" t="s">
        <v>31</v>
      </c>
      <c r="F30" s="1"/>
      <c r="G30" s="4">
        <v>0</v>
      </c>
      <c r="H30" s="5"/>
      <c r="I30" s="4">
        <v>920</v>
      </c>
      <c r="J30" s="5"/>
      <c r="K30" s="4">
        <f t="shared" si="4"/>
        <v>-920</v>
      </c>
      <c r="L30" s="5"/>
      <c r="M30" s="6">
        <f t="shared" si="5"/>
        <v>-1</v>
      </c>
    </row>
    <row r="31" spans="1:13" x14ac:dyDescent="0.3">
      <c r="A31" s="1"/>
      <c r="B31" s="1"/>
      <c r="C31" s="1"/>
      <c r="D31" s="1"/>
      <c r="E31" s="1" t="s">
        <v>32</v>
      </c>
      <c r="F31" s="1"/>
      <c r="G31" s="4">
        <v>1035.5</v>
      </c>
      <c r="H31" s="5"/>
      <c r="I31" s="4">
        <v>1170.95</v>
      </c>
      <c r="J31" s="5"/>
      <c r="K31" s="4">
        <f t="shared" si="4"/>
        <v>-135.44999999999999</v>
      </c>
      <c r="L31" s="5"/>
      <c r="M31" s="6">
        <f t="shared" si="5"/>
        <v>-0.11568000000000001</v>
      </c>
    </row>
    <row r="32" spans="1:13" x14ac:dyDescent="0.3">
      <c r="A32" s="1"/>
      <c r="B32" s="1"/>
      <c r="C32" s="1"/>
      <c r="D32" s="1"/>
      <c r="E32" s="1" t="s">
        <v>33</v>
      </c>
      <c r="F32" s="1"/>
      <c r="G32" s="4">
        <v>2740.55</v>
      </c>
      <c r="H32" s="5"/>
      <c r="I32" s="4">
        <v>725</v>
      </c>
      <c r="J32" s="5"/>
      <c r="K32" s="4">
        <f t="shared" si="4"/>
        <v>2015.55</v>
      </c>
      <c r="L32" s="5"/>
      <c r="M32" s="6">
        <f t="shared" si="5"/>
        <v>2.7800699999999998</v>
      </c>
    </row>
    <row r="33" spans="1:13" x14ac:dyDescent="0.3">
      <c r="A33" s="1"/>
      <c r="B33" s="1"/>
      <c r="C33" s="1"/>
      <c r="D33" s="1"/>
      <c r="E33" s="1" t="s">
        <v>34</v>
      </c>
      <c r="F33" s="1"/>
      <c r="G33" s="4">
        <v>8618.3700000000008</v>
      </c>
      <c r="H33" s="5"/>
      <c r="I33" s="4">
        <v>4150</v>
      </c>
      <c r="J33" s="5"/>
      <c r="K33" s="4">
        <f t="shared" si="4"/>
        <v>4468.37</v>
      </c>
      <c r="L33" s="5"/>
      <c r="M33" s="6">
        <f t="shared" si="5"/>
        <v>1.0767199999999999</v>
      </c>
    </row>
    <row r="34" spans="1:13" ht="15" thickBot="1" x14ac:dyDescent="0.35">
      <c r="A34" s="1"/>
      <c r="B34" s="1"/>
      <c r="C34" s="1"/>
      <c r="D34" s="1"/>
      <c r="E34" s="1" t="s">
        <v>35</v>
      </c>
      <c r="F34" s="1"/>
      <c r="G34" s="4">
        <v>8.75</v>
      </c>
      <c r="H34" s="5"/>
      <c r="I34" s="4">
        <v>19.25</v>
      </c>
      <c r="J34" s="5"/>
      <c r="K34" s="4">
        <f t="shared" si="4"/>
        <v>-10.5</v>
      </c>
      <c r="L34" s="5"/>
      <c r="M34" s="6">
        <f t="shared" si="5"/>
        <v>-0.54544999999999999</v>
      </c>
    </row>
    <row r="35" spans="1:13" ht="15" thickBot="1" x14ac:dyDescent="0.35">
      <c r="A35" s="1"/>
      <c r="B35" s="1"/>
      <c r="C35" s="1"/>
      <c r="D35" s="1" t="s">
        <v>36</v>
      </c>
      <c r="E35" s="1"/>
      <c r="F35" s="1"/>
      <c r="G35" s="7">
        <f>ROUND(SUM(G13:G19)+SUM(G22:G34),5)</f>
        <v>44731.62</v>
      </c>
      <c r="H35" s="5"/>
      <c r="I35" s="7">
        <f>ROUND(SUM(I13:I19)+SUM(I22:I34),5)</f>
        <v>36474.92</v>
      </c>
      <c r="J35" s="5"/>
      <c r="K35" s="7">
        <f t="shared" si="4"/>
        <v>8256.7000000000007</v>
      </c>
      <c r="L35" s="5"/>
      <c r="M35" s="8">
        <f t="shared" si="5"/>
        <v>0.22636999999999999</v>
      </c>
    </row>
    <row r="36" spans="1:13" x14ac:dyDescent="0.3">
      <c r="A36" s="1"/>
      <c r="B36" s="1" t="s">
        <v>37</v>
      </c>
      <c r="C36" s="1"/>
      <c r="D36" s="1"/>
      <c r="E36" s="1"/>
      <c r="F36" s="1"/>
      <c r="G36" s="4">
        <f>ROUND(G3+G12-G35,5)</f>
        <v>13492.34</v>
      </c>
      <c r="H36" s="5"/>
      <c r="I36" s="4">
        <f>ROUND(I3+I12-I35,5)</f>
        <v>21151.82</v>
      </c>
      <c r="J36" s="5"/>
      <c r="K36" s="4">
        <f t="shared" si="4"/>
        <v>-7659.48</v>
      </c>
      <c r="L36" s="5"/>
      <c r="M36" s="6">
        <f t="shared" si="5"/>
        <v>-0.36212</v>
      </c>
    </row>
    <row r="37" spans="1:13" x14ac:dyDescent="0.3">
      <c r="A37" s="1"/>
      <c r="B37" s="1" t="s">
        <v>38</v>
      </c>
      <c r="C37" s="1"/>
      <c r="D37" s="1"/>
      <c r="E37" s="1"/>
      <c r="F37" s="1"/>
      <c r="G37" s="4"/>
      <c r="H37" s="5"/>
      <c r="I37" s="4"/>
      <c r="J37" s="5"/>
      <c r="K37" s="4"/>
      <c r="L37" s="5"/>
      <c r="M37" s="6"/>
    </row>
    <row r="38" spans="1:13" x14ac:dyDescent="0.3">
      <c r="A38" s="1"/>
      <c r="B38" s="1"/>
      <c r="C38" s="1" t="s">
        <v>39</v>
      </c>
      <c r="D38" s="1"/>
      <c r="E38" s="1"/>
      <c r="F38" s="1"/>
      <c r="G38" s="4"/>
      <c r="H38" s="5"/>
      <c r="I38" s="4"/>
      <c r="J38" s="5"/>
      <c r="K38" s="4"/>
      <c r="L38" s="5"/>
      <c r="M38" s="6"/>
    </row>
    <row r="39" spans="1:13" x14ac:dyDescent="0.3">
      <c r="A39" s="1"/>
      <c r="B39" s="1"/>
      <c r="C39" s="1"/>
      <c r="D39" s="1" t="s">
        <v>40</v>
      </c>
      <c r="E39" s="1"/>
      <c r="F39" s="1"/>
      <c r="G39" s="4">
        <v>12000</v>
      </c>
      <c r="H39" s="5"/>
      <c r="I39" s="4">
        <v>0</v>
      </c>
      <c r="J39" s="5"/>
      <c r="K39" s="4">
        <f>ROUND((G39-I39),5)</f>
        <v>12000</v>
      </c>
      <c r="L39" s="5"/>
      <c r="M39" s="6">
        <f>ROUND(IF(G39=0, IF(I39=0, 0, SIGN(-I39)), IF(I39=0, SIGN(G39), (G39-I39)/ABS(I39))),5)</f>
        <v>1</v>
      </c>
    </row>
    <row r="40" spans="1:13" x14ac:dyDescent="0.3">
      <c r="A40" s="1"/>
      <c r="B40" s="1"/>
      <c r="C40" s="1"/>
      <c r="D40" s="1" t="s">
        <v>41</v>
      </c>
      <c r="E40" s="1"/>
      <c r="F40" s="1"/>
      <c r="G40" s="4">
        <v>8.75</v>
      </c>
      <c r="H40" s="5"/>
      <c r="I40" s="4">
        <v>2.4300000000000002</v>
      </c>
      <c r="J40" s="5"/>
      <c r="K40" s="4">
        <f>ROUND((G40-I40),5)</f>
        <v>6.32</v>
      </c>
      <c r="L40" s="5"/>
      <c r="M40" s="6">
        <f>ROUND(IF(G40=0, IF(I40=0, 0, SIGN(-I40)), IF(I40=0, SIGN(G40), (G40-I40)/ABS(I40))),5)</f>
        <v>2.6008200000000001</v>
      </c>
    </row>
    <row r="41" spans="1:13" ht="15" thickBot="1" x14ac:dyDescent="0.35">
      <c r="A41" s="1"/>
      <c r="B41" s="1"/>
      <c r="C41" s="1"/>
      <c r="D41" s="1" t="s">
        <v>42</v>
      </c>
      <c r="E41" s="1"/>
      <c r="F41" s="1"/>
      <c r="G41" s="9">
        <v>822.85</v>
      </c>
      <c r="H41" s="5"/>
      <c r="I41" s="9">
        <v>1216.98</v>
      </c>
      <c r="J41" s="5"/>
      <c r="K41" s="9">
        <f>ROUND((G41-I41),5)</f>
        <v>-394.13</v>
      </c>
      <c r="L41" s="5"/>
      <c r="M41" s="10">
        <f>ROUND(IF(G41=0, IF(I41=0, 0, SIGN(-I41)), IF(I41=0, SIGN(G41), (G41-I41)/ABS(I41))),5)</f>
        <v>-0.32385999999999998</v>
      </c>
    </row>
    <row r="42" spans="1:13" x14ac:dyDescent="0.3">
      <c r="A42" s="1"/>
      <c r="B42" s="1"/>
      <c r="C42" s="1" t="s">
        <v>43</v>
      </c>
      <c r="D42" s="1"/>
      <c r="E42" s="1"/>
      <c r="F42" s="1"/>
      <c r="G42" s="4">
        <f>ROUND(SUM(G38:G41),5)</f>
        <v>12831.6</v>
      </c>
      <c r="H42" s="5"/>
      <c r="I42" s="4">
        <f>ROUND(SUM(I38:I41),5)</f>
        <v>1219.4100000000001</v>
      </c>
      <c r="J42" s="5"/>
      <c r="K42" s="4">
        <f>ROUND((G42-I42),5)</f>
        <v>11612.19</v>
      </c>
      <c r="L42" s="5"/>
      <c r="M42" s="6">
        <f>ROUND(IF(G42=0, IF(I42=0, 0, SIGN(-I42)), IF(I42=0, SIGN(G42), (G42-I42)/ABS(I42))),5)</f>
        <v>9.5227900000000005</v>
      </c>
    </row>
    <row r="43" spans="1:13" x14ac:dyDescent="0.3">
      <c r="A43" s="1"/>
      <c r="B43" s="1"/>
      <c r="C43" s="1" t="s">
        <v>44</v>
      </c>
      <c r="D43" s="1"/>
      <c r="E43" s="1"/>
      <c r="F43" s="1"/>
      <c r="G43" s="4"/>
      <c r="H43" s="5"/>
      <c r="I43" s="4"/>
      <c r="J43" s="5"/>
      <c r="K43" s="4"/>
      <c r="L43" s="5"/>
      <c r="M43" s="6"/>
    </row>
    <row r="44" spans="1:13" ht="15" thickBot="1" x14ac:dyDescent="0.35">
      <c r="A44" s="1"/>
      <c r="B44" s="1"/>
      <c r="C44" s="1"/>
      <c r="D44" s="1" t="s">
        <v>45</v>
      </c>
      <c r="E44" s="1"/>
      <c r="F44" s="1"/>
      <c r="G44" s="4">
        <v>6078.73</v>
      </c>
      <c r="H44" s="5"/>
      <c r="I44" s="4">
        <v>0</v>
      </c>
      <c r="J44" s="5"/>
      <c r="K44" s="4">
        <f>ROUND((G44-I44),5)</f>
        <v>6078.73</v>
      </c>
      <c r="L44" s="5"/>
      <c r="M44" s="6">
        <f>ROUND(IF(G44=0, IF(I44=0, 0, SIGN(-I44)), IF(I44=0, SIGN(G44), (G44-I44)/ABS(I44))),5)</f>
        <v>1</v>
      </c>
    </row>
    <row r="45" spans="1:13" ht="15" thickBot="1" x14ac:dyDescent="0.35">
      <c r="A45" s="1"/>
      <c r="B45" s="1"/>
      <c r="C45" s="1" t="s">
        <v>46</v>
      </c>
      <c r="D45" s="1"/>
      <c r="E45" s="1"/>
      <c r="F45" s="1"/>
      <c r="G45" s="11">
        <f>ROUND(SUM(G43:G44),5)</f>
        <v>6078.73</v>
      </c>
      <c r="H45" s="5"/>
      <c r="I45" s="11">
        <f>ROUND(SUM(I43:I44),5)</f>
        <v>0</v>
      </c>
      <c r="J45" s="5"/>
      <c r="K45" s="11">
        <f>ROUND((G45-I45),5)</f>
        <v>6078.73</v>
      </c>
      <c r="L45" s="5"/>
      <c r="M45" s="12">
        <f>ROUND(IF(G45=0, IF(I45=0, 0, SIGN(-I45)), IF(I45=0, SIGN(G45), (G45-I45)/ABS(I45))),5)</f>
        <v>1</v>
      </c>
    </row>
    <row r="46" spans="1:13" ht="15" thickBot="1" x14ac:dyDescent="0.35">
      <c r="A46" s="1"/>
      <c r="B46" s="1" t="s">
        <v>47</v>
      </c>
      <c r="C46" s="1"/>
      <c r="D46" s="1"/>
      <c r="E46" s="1"/>
      <c r="F46" s="1"/>
      <c r="G46" s="11">
        <f>ROUND(G37+G42-G45,5)</f>
        <v>6752.87</v>
      </c>
      <c r="H46" s="5"/>
      <c r="I46" s="11">
        <f>ROUND(I37+I42-I45,5)</f>
        <v>1219.4100000000001</v>
      </c>
      <c r="J46" s="5"/>
      <c r="K46" s="11">
        <f>ROUND((G46-I46),5)</f>
        <v>5533.46</v>
      </c>
      <c r="L46" s="5"/>
      <c r="M46" s="12">
        <f>ROUND(IF(G46=0, IF(I46=0, 0, SIGN(-I46)), IF(I46=0, SIGN(G46), (G46-I46)/ABS(I46))),5)</f>
        <v>4.53782</v>
      </c>
    </row>
    <row r="47" spans="1:13" s="15" customFormat="1" thickBot="1" x14ac:dyDescent="0.3">
      <c r="A47" s="1" t="s">
        <v>48</v>
      </c>
      <c r="B47" s="1"/>
      <c r="C47" s="1"/>
      <c r="D47" s="1"/>
      <c r="E47" s="1"/>
      <c r="F47" s="1"/>
      <c r="G47" s="13">
        <f>ROUND(G36+G46,5)</f>
        <v>20245.21</v>
      </c>
      <c r="H47" s="1"/>
      <c r="I47" s="13">
        <f>ROUND(I36+I46,5)</f>
        <v>22371.23</v>
      </c>
      <c r="J47" s="1"/>
      <c r="K47" s="13">
        <f>ROUND((G47-I47),5)</f>
        <v>-2126.02</v>
      </c>
      <c r="L47" s="1"/>
      <c r="M47" s="14">
        <f>ROUND(IF(G47=0, IF(I47=0, 0, SIGN(-I47)), IF(I47=0, SIGN(G47), (G47-I47)/ABS(I47))),5)</f>
        <v>-9.5030000000000003E-2</v>
      </c>
    </row>
    <row r="48" spans="1:13" ht="15" thickTop="1" x14ac:dyDescent="0.3"/>
  </sheetData>
  <sheetProtection algorithmName="SHA-512" hashValue="h/5Li6W1Cr/SvIJ9AyW9XQPL/vvMhamLrOq0PtcnU6JboUbphSDivcs7aVqXeu6KKbX0evqyf8Z2DR7IChBfSg==" saltValue="Z/e9osyPmc6+JVXqwWwL2g==" spinCount="100000" sheet="1" objects="1" scenarios="1"/>
  <pageMargins left="0.7" right="0.7" top="0.75" bottom="0.75" header="0.1" footer="0.3"/>
  <pageSetup orientation="portrait" r:id="rId1"/>
  <headerFooter>
    <oddHeader>&amp;L&amp;"Arial,Bold"&amp;8 Accrual Basis&amp;C&amp;"Arial,Bold"&amp;12 Brazos Mutual Domestic Water Consumers Assoc Inc
&amp;"Arial,Bold"&amp;14 Profit &amp;&amp; Loss Prev Year Comparison
&amp;"Arial,Bold"&amp;11 April through December 2022</oddHeader>
    <oddFooter>&amp;R&amp;"Arial,Bold"&amp;11 &lt;&amp;P of &amp;N&gt;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AE15-CAF4-425F-8D14-8415B318CA29}">
  <sheetPr codeName="Sheet5"/>
  <dimension ref="A1:J27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E1" sqref="E1"/>
    </sheetView>
  </sheetViews>
  <sheetFormatPr defaultRowHeight="14.4" x14ac:dyDescent="0.3"/>
  <cols>
    <col min="1" max="4" width="3" style="15" customWidth="1"/>
    <col min="5" max="5" width="52.21875" style="15" customWidth="1"/>
    <col min="6" max="6" width="10.109375" bestFit="1" customWidth="1"/>
    <col min="7" max="7" width="2.33203125" customWidth="1"/>
    <col min="8" max="8" width="10.109375" bestFit="1" customWidth="1"/>
    <col min="9" max="9" width="2.33203125" customWidth="1"/>
    <col min="10" max="10" width="10.109375" bestFit="1" customWidth="1"/>
  </cols>
  <sheetData>
    <row r="1" spans="1:10" ht="15" thickBot="1" x14ac:dyDescent="0.35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9" customFormat="1" ht="15.6" thickTop="1" thickBot="1" x14ac:dyDescent="0.35">
      <c r="A2" s="16"/>
      <c r="B2" s="16"/>
      <c r="C2" s="16"/>
      <c r="D2" s="16"/>
      <c r="E2" s="16"/>
      <c r="F2" s="17" t="s">
        <v>49</v>
      </c>
      <c r="G2" s="18"/>
      <c r="H2" s="17" t="s">
        <v>97</v>
      </c>
      <c r="I2" s="18"/>
      <c r="J2" s="17" t="s">
        <v>2</v>
      </c>
    </row>
    <row r="3" spans="1:10" ht="15" thickTop="1" x14ac:dyDescent="0.3">
      <c r="A3" s="1"/>
      <c r="B3" s="1" t="s">
        <v>4</v>
      </c>
      <c r="C3" s="1"/>
      <c r="D3" s="1"/>
      <c r="E3" s="1"/>
      <c r="F3" s="4"/>
      <c r="G3" s="5"/>
      <c r="H3" s="4"/>
      <c r="I3" s="5"/>
      <c r="J3" s="4"/>
    </row>
    <row r="4" spans="1:10" x14ac:dyDescent="0.3">
      <c r="A4" s="1"/>
      <c r="B4" s="1"/>
      <c r="C4" s="1"/>
      <c r="D4" s="1" t="s">
        <v>5</v>
      </c>
      <c r="E4" s="1"/>
      <c r="F4" s="4"/>
      <c r="G4" s="5"/>
      <c r="H4" s="4"/>
      <c r="I4" s="5"/>
      <c r="J4" s="4"/>
    </row>
    <row r="5" spans="1:10" ht="15" thickBot="1" x14ac:dyDescent="0.35">
      <c r="A5" s="1"/>
      <c r="B5" s="1"/>
      <c r="C5" s="1"/>
      <c r="D5" s="1"/>
      <c r="E5" s="1" t="s">
        <v>11</v>
      </c>
      <c r="F5" s="4">
        <v>139.71</v>
      </c>
      <c r="G5" s="5"/>
      <c r="H5" s="4">
        <v>95.9</v>
      </c>
      <c r="I5" s="5"/>
      <c r="J5" s="4">
        <f>ROUND((F5-H5),5)</f>
        <v>43.81</v>
      </c>
    </row>
    <row r="6" spans="1:10" ht="15" thickBot="1" x14ac:dyDescent="0.35">
      <c r="A6" s="1"/>
      <c r="B6" s="1"/>
      <c r="C6" s="1"/>
      <c r="D6" s="1" t="s">
        <v>12</v>
      </c>
      <c r="E6" s="1"/>
      <c r="F6" s="7">
        <f>ROUND(SUM(F4:F5),5)</f>
        <v>139.71</v>
      </c>
      <c r="G6" s="5"/>
      <c r="H6" s="7">
        <f>ROUND(SUM(H4:H5),5)</f>
        <v>95.9</v>
      </c>
      <c r="I6" s="5"/>
      <c r="J6" s="7">
        <f>ROUND((F6-H6),5)</f>
        <v>43.81</v>
      </c>
    </row>
    <row r="7" spans="1:10" x14ac:dyDescent="0.3">
      <c r="A7" s="1"/>
      <c r="B7" s="1"/>
      <c r="C7" s="1" t="s">
        <v>13</v>
      </c>
      <c r="D7" s="1"/>
      <c r="E7" s="1"/>
      <c r="F7" s="4">
        <f>F6</f>
        <v>139.71</v>
      </c>
      <c r="G7" s="5"/>
      <c r="H7" s="4">
        <f>H6</f>
        <v>95.9</v>
      </c>
      <c r="I7" s="5"/>
      <c r="J7" s="4">
        <f>ROUND((F7-H7),5)</f>
        <v>43.81</v>
      </c>
    </row>
    <row r="8" spans="1:10" x14ac:dyDescent="0.3">
      <c r="A8" s="1"/>
      <c r="B8" s="1"/>
      <c r="C8" s="1"/>
      <c r="D8" s="1" t="s">
        <v>14</v>
      </c>
      <c r="E8" s="1"/>
      <c r="F8" s="4"/>
      <c r="G8" s="5"/>
      <c r="H8" s="4"/>
      <c r="I8" s="5"/>
      <c r="J8" s="4"/>
    </row>
    <row r="9" spans="1:10" x14ac:dyDescent="0.3">
      <c r="A9" s="1"/>
      <c r="B9" s="1"/>
      <c r="C9" s="1"/>
      <c r="D9" s="1"/>
      <c r="E9" s="1" t="s">
        <v>17</v>
      </c>
      <c r="F9" s="4">
        <v>0</v>
      </c>
      <c r="G9" s="5"/>
      <c r="H9" s="4">
        <v>-3</v>
      </c>
      <c r="I9" s="5"/>
      <c r="J9" s="4">
        <f t="shared" ref="J9:J19" si="0">ROUND((F9-H9),5)</f>
        <v>3</v>
      </c>
    </row>
    <row r="10" spans="1:10" x14ac:dyDescent="0.3">
      <c r="A10" s="1"/>
      <c r="B10" s="1"/>
      <c r="C10" s="1"/>
      <c r="D10" s="1"/>
      <c r="E10" s="1" t="s">
        <v>19</v>
      </c>
      <c r="F10" s="4">
        <v>0</v>
      </c>
      <c r="G10" s="5"/>
      <c r="H10" s="4">
        <v>3479</v>
      </c>
      <c r="I10" s="5"/>
      <c r="J10" s="4">
        <f t="shared" si="0"/>
        <v>-3479</v>
      </c>
    </row>
    <row r="11" spans="1:10" x14ac:dyDescent="0.3">
      <c r="A11" s="1"/>
      <c r="B11" s="1"/>
      <c r="C11" s="1"/>
      <c r="D11" s="1"/>
      <c r="E11" s="1" t="s">
        <v>24</v>
      </c>
      <c r="F11" s="4">
        <v>0</v>
      </c>
      <c r="G11" s="5"/>
      <c r="H11" s="4">
        <v>5</v>
      </c>
      <c r="I11" s="5"/>
      <c r="J11" s="4">
        <f t="shared" si="0"/>
        <v>-5</v>
      </c>
    </row>
    <row r="12" spans="1:10" x14ac:dyDescent="0.3">
      <c r="A12" s="1"/>
      <c r="B12" s="1"/>
      <c r="C12" s="1"/>
      <c r="D12" s="1"/>
      <c r="E12" s="1" t="s">
        <v>28</v>
      </c>
      <c r="F12" s="4">
        <v>0</v>
      </c>
      <c r="G12" s="5"/>
      <c r="H12" s="4">
        <v>1150</v>
      </c>
      <c r="I12" s="5"/>
      <c r="J12" s="4">
        <f t="shared" si="0"/>
        <v>-1150</v>
      </c>
    </row>
    <row r="13" spans="1:10" x14ac:dyDescent="0.3">
      <c r="A13" s="1"/>
      <c r="B13" s="1"/>
      <c r="C13" s="1"/>
      <c r="D13" s="1"/>
      <c r="E13" s="1" t="s">
        <v>29</v>
      </c>
      <c r="F13" s="4">
        <v>782.99</v>
      </c>
      <c r="G13" s="5"/>
      <c r="H13" s="4">
        <v>672.94</v>
      </c>
      <c r="I13" s="5"/>
      <c r="J13" s="4">
        <f t="shared" si="0"/>
        <v>110.05</v>
      </c>
    </row>
    <row r="14" spans="1:10" x14ac:dyDescent="0.3">
      <c r="A14" s="1"/>
      <c r="B14" s="1"/>
      <c r="C14" s="1"/>
      <c r="D14" s="1"/>
      <c r="E14" s="1" t="s">
        <v>30</v>
      </c>
      <c r="F14" s="4">
        <v>855</v>
      </c>
      <c r="G14" s="5"/>
      <c r="H14" s="4">
        <v>855</v>
      </c>
      <c r="I14" s="5"/>
      <c r="J14" s="4">
        <f t="shared" si="0"/>
        <v>0</v>
      </c>
    </row>
    <row r="15" spans="1:10" x14ac:dyDescent="0.3">
      <c r="A15" s="1"/>
      <c r="B15" s="1"/>
      <c r="C15" s="1"/>
      <c r="D15" s="1"/>
      <c r="E15" s="1" t="s">
        <v>33</v>
      </c>
      <c r="F15" s="4">
        <v>601.25</v>
      </c>
      <c r="G15" s="5"/>
      <c r="H15" s="4">
        <v>1590.76</v>
      </c>
      <c r="I15" s="5"/>
      <c r="J15" s="4">
        <f t="shared" si="0"/>
        <v>-989.51</v>
      </c>
    </row>
    <row r="16" spans="1:10" x14ac:dyDescent="0.3">
      <c r="A16" s="1"/>
      <c r="B16" s="1"/>
      <c r="C16" s="1"/>
      <c r="D16" s="1"/>
      <c r="E16" s="1" t="s">
        <v>34</v>
      </c>
      <c r="F16" s="4">
        <v>0</v>
      </c>
      <c r="G16" s="5"/>
      <c r="H16" s="4">
        <v>241.25</v>
      </c>
      <c r="I16" s="5"/>
      <c r="J16" s="4">
        <f t="shared" si="0"/>
        <v>-241.25</v>
      </c>
    </row>
    <row r="17" spans="1:10" ht="15" thickBot="1" x14ac:dyDescent="0.35">
      <c r="A17" s="1"/>
      <c r="B17" s="1"/>
      <c r="C17" s="1"/>
      <c r="D17" s="1"/>
      <c r="E17" s="1" t="s">
        <v>35</v>
      </c>
      <c r="F17" s="4">
        <v>1.75</v>
      </c>
      <c r="G17" s="5"/>
      <c r="H17" s="4">
        <v>1.75</v>
      </c>
      <c r="I17" s="5"/>
      <c r="J17" s="4">
        <f t="shared" si="0"/>
        <v>0</v>
      </c>
    </row>
    <row r="18" spans="1:10" ht="15" thickBot="1" x14ac:dyDescent="0.35">
      <c r="A18" s="1"/>
      <c r="B18" s="1"/>
      <c r="C18" s="1"/>
      <c r="D18" s="1" t="s">
        <v>36</v>
      </c>
      <c r="E18" s="1"/>
      <c r="F18" s="7">
        <f>ROUND(SUM(F8:F17),5)</f>
        <v>2240.9899999999998</v>
      </c>
      <c r="G18" s="5"/>
      <c r="H18" s="7">
        <f>ROUND(SUM(H8:H17),5)</f>
        <v>7992.7</v>
      </c>
      <c r="I18" s="5"/>
      <c r="J18" s="7">
        <f t="shared" si="0"/>
        <v>-5751.71</v>
      </c>
    </row>
    <row r="19" spans="1:10" x14ac:dyDescent="0.3">
      <c r="A19" s="1"/>
      <c r="B19" s="1" t="s">
        <v>37</v>
      </c>
      <c r="C19" s="1"/>
      <c r="D19" s="1"/>
      <c r="E19" s="1"/>
      <c r="F19" s="4">
        <f>ROUND(F3+F7-F18,5)</f>
        <v>-2101.2800000000002</v>
      </c>
      <c r="G19" s="5"/>
      <c r="H19" s="4">
        <f>ROUND(H3+H7-H18,5)</f>
        <v>-7896.8</v>
      </c>
      <c r="I19" s="5"/>
      <c r="J19" s="4">
        <f t="shared" si="0"/>
        <v>5795.52</v>
      </c>
    </row>
    <row r="20" spans="1:10" x14ac:dyDescent="0.3">
      <c r="A20" s="1"/>
      <c r="B20" s="1" t="s">
        <v>38</v>
      </c>
      <c r="C20" s="1"/>
      <c r="D20" s="1"/>
      <c r="E20" s="1"/>
      <c r="F20" s="4"/>
      <c r="G20" s="5"/>
      <c r="H20" s="4"/>
      <c r="I20" s="5"/>
      <c r="J20" s="4"/>
    </row>
    <row r="21" spans="1:10" x14ac:dyDescent="0.3">
      <c r="A21" s="1"/>
      <c r="B21" s="1"/>
      <c r="C21" s="1" t="s">
        <v>39</v>
      </c>
      <c r="D21" s="1"/>
      <c r="E21" s="1"/>
      <c r="F21" s="4"/>
      <c r="G21" s="5"/>
      <c r="H21" s="4"/>
      <c r="I21" s="5"/>
      <c r="J21" s="4"/>
    </row>
    <row r="22" spans="1:10" x14ac:dyDescent="0.3">
      <c r="A22" s="1"/>
      <c r="B22" s="1"/>
      <c r="C22" s="1"/>
      <c r="D22" s="1" t="s">
        <v>41</v>
      </c>
      <c r="E22" s="1"/>
      <c r="F22" s="4">
        <v>2.86</v>
      </c>
      <c r="G22" s="5"/>
      <c r="H22" s="4">
        <v>2.84</v>
      </c>
      <c r="I22" s="5"/>
      <c r="J22" s="4">
        <f>ROUND((F22-H22),5)</f>
        <v>0.02</v>
      </c>
    </row>
    <row r="23" spans="1:10" ht="15" thickBot="1" x14ac:dyDescent="0.35">
      <c r="A23" s="1"/>
      <c r="B23" s="1"/>
      <c r="C23" s="1"/>
      <c r="D23" s="1" t="s">
        <v>42</v>
      </c>
      <c r="E23" s="1"/>
      <c r="F23" s="4">
        <v>0</v>
      </c>
      <c r="G23" s="5"/>
      <c r="H23" s="4">
        <v>74.12</v>
      </c>
      <c r="I23" s="5"/>
      <c r="J23" s="4">
        <f>ROUND((F23-H23),5)</f>
        <v>-74.12</v>
      </c>
    </row>
    <row r="24" spans="1:10" ht="15" thickBot="1" x14ac:dyDescent="0.35">
      <c r="A24" s="1"/>
      <c r="B24" s="1"/>
      <c r="C24" s="1" t="s">
        <v>43</v>
      </c>
      <c r="D24" s="1"/>
      <c r="E24" s="1"/>
      <c r="F24" s="11">
        <f>ROUND(SUM(F21:F23),5)</f>
        <v>2.86</v>
      </c>
      <c r="G24" s="5"/>
      <c r="H24" s="11">
        <f>ROUND(SUM(H21:H23),5)</f>
        <v>76.959999999999994</v>
      </c>
      <c r="I24" s="5"/>
      <c r="J24" s="11">
        <f>ROUND((F24-H24),5)</f>
        <v>-74.099999999999994</v>
      </c>
    </row>
    <row r="25" spans="1:10" ht="15" thickBot="1" x14ac:dyDescent="0.35">
      <c r="A25" s="1"/>
      <c r="B25" s="1" t="s">
        <v>47</v>
      </c>
      <c r="C25" s="1"/>
      <c r="D25" s="1"/>
      <c r="E25" s="1"/>
      <c r="F25" s="11">
        <f>ROUND(F20+F24,5)</f>
        <v>2.86</v>
      </c>
      <c r="G25" s="5"/>
      <c r="H25" s="11">
        <f>ROUND(H20+H24,5)</f>
        <v>76.959999999999994</v>
      </c>
      <c r="I25" s="5"/>
      <c r="J25" s="11">
        <f>ROUND((F25-H25),5)</f>
        <v>-74.099999999999994</v>
      </c>
    </row>
    <row r="26" spans="1:10" s="15" customFormat="1" thickBot="1" x14ac:dyDescent="0.3">
      <c r="A26" s="1" t="s">
        <v>48</v>
      </c>
      <c r="B26" s="1"/>
      <c r="C26" s="1"/>
      <c r="D26" s="1"/>
      <c r="E26" s="1"/>
      <c r="F26" s="13">
        <f>ROUND(F19+F25,5)</f>
        <v>-2098.42</v>
      </c>
      <c r="G26" s="1"/>
      <c r="H26" s="13">
        <f>ROUND(H19+H25,5)</f>
        <v>-7819.84</v>
      </c>
      <c r="I26" s="1"/>
      <c r="J26" s="13">
        <f>ROUND((F26-H26),5)</f>
        <v>5721.42</v>
      </c>
    </row>
    <row r="27" spans="1:10" ht="15" thickTop="1" x14ac:dyDescent="0.3"/>
  </sheetData>
  <sheetProtection algorithmName="SHA-512" hashValue="0a3VVMnjytgBlOd5WKs9j/yoX2l4OD1aDyFeveFe8YlPPnkclHgg0ox1WUAespkey0bJLOg1nq8+52dmyl7lMw==" saltValue="hcpw+2oyvxfgTkqCiu27BA==" spinCount="100000" sheet="1" objects="1" scenarios="1"/>
  <pageMargins left="0.7" right="0.7" top="0.75" bottom="0.75" header="0.1" footer="0.3"/>
  <pageSetup orientation="portrait" r:id="rId1"/>
  <headerFooter>
    <oddHeader>&amp;L&amp;"Arial,Bold"&amp;8 Accrual Basis&amp;C&amp;"Arial,Bold"&amp;12 Brazos Mutual Domestic Water Consumers Assoc Inc
&amp;"Arial,Bold"&amp;14 Profit &amp;&amp; Loss Prev Month Comparison
&amp;"Arial,Bold"&amp;11 December 2022</oddHeader>
    <oddFooter>&amp;R&amp;"Arial,Bold"&amp;11 &lt;&amp;P of &amp;N&gt;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Balance Sheet</vt:lpstr>
      <vt:lpstr>Dec P&amp;L</vt:lpstr>
      <vt:lpstr>YTD P&amp;L</vt:lpstr>
      <vt:lpstr>Previous month comparison</vt:lpstr>
      <vt:lpstr>'Balance Sheet'!Print_Titles</vt:lpstr>
      <vt:lpstr>'Dec P&amp;L'!Print_Titles</vt:lpstr>
      <vt:lpstr>'Previous month comparison'!Print_Titles</vt:lpstr>
      <vt:lpstr>'YTD 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Denman</dc:creator>
  <cp:lastModifiedBy>amanda urioste</cp:lastModifiedBy>
  <dcterms:created xsi:type="dcterms:W3CDTF">2023-01-16T17:49:30Z</dcterms:created>
  <dcterms:modified xsi:type="dcterms:W3CDTF">2023-01-27T22:56:03Z</dcterms:modified>
</cp:coreProperties>
</file>